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F:\2025 KK č.24 a 25\Projekt 4.41-4.16 Běloh.-Jedovnická-Novolíšeňská\Obrdlík projekt\"/>
    </mc:Choice>
  </mc:AlternateContent>
  <xr:revisionPtr revIDLastSave="0" documentId="13_ncr:1_{325AFC10-F830-4233-99DF-36994CA324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PS463 - Doplnění optickéh..." sheetId="2" r:id="rId2"/>
    <sheet name="VRN - Vedlejší  a ostatní..." sheetId="3" r:id="rId3"/>
  </sheets>
  <definedNames>
    <definedName name="_xlnm._FilterDatabase" localSheetId="1" hidden="1">'PS463 - Doplnění optickéh...'!$C$90:$K$229</definedName>
    <definedName name="_xlnm._FilterDatabase" localSheetId="2" hidden="1">'VRN - Vedlejší  a ostatní...'!$C$81:$K$91</definedName>
    <definedName name="_xlnm.Print_Titles" localSheetId="1">'PS463 - Doplnění optickéh...'!$90:$90</definedName>
    <definedName name="_xlnm.Print_Titles" localSheetId="0">'Rekapitulace stavby'!$52:$52</definedName>
    <definedName name="_xlnm.Print_Titles" localSheetId="2">'VRN - Vedlejší  a ostatní...'!$81:$81</definedName>
    <definedName name="_xlnm.Print_Area" localSheetId="1">'PS463 - Doplnění optickéh...'!$C$4:$J$39,'PS463 - Doplnění optickéh...'!$C$45:$J$72,'PS463 - Doplnění optickéh...'!$C$78:$K$229</definedName>
    <definedName name="_xlnm.Print_Area" localSheetId="0">'Rekapitulace stavby'!$D$4:$AO$36,'Rekapitulace stavby'!$C$42:$AQ$57</definedName>
    <definedName name="_xlnm.Print_Area" localSheetId="2">'VRN - Vedlejší  a ostatní...'!$C$4:$J$39,'VRN - Vedlejší  a ostatní...'!$C$45:$J$63,'VRN - Vedlejší  a ostatní...'!$C$69:$K$91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90" i="3"/>
  <c r="BH90" i="3"/>
  <c r="BG90" i="3"/>
  <c r="BF90" i="3"/>
  <c r="T90" i="3"/>
  <c r="T89" i="3"/>
  <c r="R90" i="3"/>
  <c r="R89" i="3"/>
  <c r="P90" i="3"/>
  <c r="P89" i="3"/>
  <c r="BI87" i="3"/>
  <c r="BH87" i="3"/>
  <c r="BG87" i="3"/>
  <c r="BF87" i="3"/>
  <c r="T87" i="3"/>
  <c r="R87" i="3"/>
  <c r="P87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/>
  <c r="J17" i="3"/>
  <c r="J12" i="3"/>
  <c r="J76" i="3"/>
  <c r="E7" i="3"/>
  <c r="E48" i="3" s="1"/>
  <c r="J37" i="2"/>
  <c r="J36" i="2"/>
  <c r="AY55" i="1" s="1"/>
  <c r="J35" i="2"/>
  <c r="AX55" i="1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T133" i="2"/>
  <c r="R134" i="2"/>
  <c r="R133" i="2"/>
  <c r="P134" i="2"/>
  <c r="P133" i="2" s="1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J88" i="2"/>
  <c r="J87" i="2"/>
  <c r="F87" i="2"/>
  <c r="F85" i="2"/>
  <c r="E83" i="2"/>
  <c r="J55" i="2"/>
  <c r="J54" i="2"/>
  <c r="F54" i="2"/>
  <c r="F52" i="2"/>
  <c r="E50" i="2"/>
  <c r="J18" i="2"/>
  <c r="E18" i="2"/>
  <c r="F55" i="2"/>
  <c r="J17" i="2"/>
  <c r="J12" i="2"/>
  <c r="J52" i="2"/>
  <c r="E7" i="2"/>
  <c r="E81" i="2" s="1"/>
  <c r="L50" i="1"/>
  <c r="AM50" i="1"/>
  <c r="AM49" i="1"/>
  <c r="L49" i="1"/>
  <c r="AM47" i="1"/>
  <c r="L47" i="1"/>
  <c r="L45" i="1"/>
  <c r="L44" i="1"/>
  <c r="J201" i="2"/>
  <c r="BK222" i="2"/>
  <c r="BK201" i="2"/>
  <c r="J192" i="2"/>
  <c r="BK175" i="2"/>
  <c r="BK138" i="2"/>
  <c r="J138" i="2"/>
  <c r="J87" i="3"/>
  <c r="BK199" i="2"/>
  <c r="J182" i="2"/>
  <c r="J222" i="2"/>
  <c r="J146" i="2"/>
  <c r="BK188" i="2"/>
  <c r="J169" i="2"/>
  <c r="J104" i="2"/>
  <c r="J179" i="2"/>
  <c r="J96" i="2"/>
  <c r="BK224" i="2"/>
  <c r="J186" i="2"/>
  <c r="J220" i="2"/>
  <c r="J118" i="2"/>
  <c r="BK186" i="2"/>
  <c r="BK147" i="2"/>
  <c r="J152" i="2"/>
  <c r="BK131" i="2"/>
  <c r="BK228" i="2"/>
  <c r="J214" i="2"/>
  <c r="BK200" i="2"/>
  <c r="BK198" i="2"/>
  <c r="BK162" i="2"/>
  <c r="J178" i="2"/>
  <c r="BK157" i="2"/>
  <c r="BK121" i="2"/>
  <c r="BK108" i="2"/>
  <c r="J224" i="2"/>
  <c r="BK214" i="2"/>
  <c r="BK190" i="2"/>
  <c r="BK143" i="2"/>
  <c r="J228" i="2"/>
  <c r="J188" i="2"/>
  <c r="J205" i="2"/>
  <c r="BK165" i="2"/>
  <c r="BK185" i="2"/>
  <c r="BK167" i="2"/>
  <c r="BK113" i="2"/>
  <c r="J116" i="2"/>
  <c r="BK85" i="3"/>
  <c r="J167" i="2"/>
  <c r="J163" i="2"/>
  <c r="BK90" i="3"/>
  <c r="J175" i="2"/>
  <c r="BK171" i="2"/>
  <c r="J121" i="2"/>
  <c r="BK100" i="2"/>
  <c r="BK129" i="2"/>
  <c r="BK160" i="2"/>
  <c r="J156" i="2"/>
  <c r="J34" i="3"/>
  <c r="BK206" i="2"/>
  <c r="J185" i="2"/>
  <c r="BK149" i="2"/>
  <c r="BK196" i="2"/>
  <c r="J162" i="2"/>
  <c r="BK123" i="2"/>
  <c r="J111" i="2"/>
  <c r="J109" i="2"/>
  <c r="J208" i="2"/>
  <c r="J216" i="2"/>
  <c r="J218" i="2"/>
  <c r="BK179" i="2"/>
  <c r="J200" i="2"/>
  <c r="J129" i="2"/>
  <c r="J98" i="2"/>
  <c r="J90" i="3"/>
  <c r="BK203" i="2"/>
  <c r="BK152" i="2"/>
  <c r="J212" i="2"/>
  <c r="BK212" i="2"/>
  <c r="J190" i="2"/>
  <c r="J199" i="2"/>
  <c r="BK173" i="2"/>
  <c r="BK111" i="2"/>
  <c r="BK96" i="2"/>
  <c r="BK181" i="2"/>
  <c r="J206" i="2"/>
  <c r="BK115" i="2"/>
  <c r="J198" i="2"/>
  <c r="BK154" i="2"/>
  <c r="BK144" i="2"/>
  <c r="J134" i="2"/>
  <c r="J94" i="2"/>
  <c r="J194" i="2"/>
  <c r="J160" i="2"/>
  <c r="BK94" i="2"/>
  <c r="BK218" i="2"/>
  <c r="J210" i="2"/>
  <c r="BK169" i="2"/>
  <c r="BK208" i="2"/>
  <c r="BK170" i="2"/>
  <c r="BK156" i="2"/>
  <c r="J113" i="2"/>
  <c r="BK106" i="2"/>
  <c r="BK220" i="2"/>
  <c r="J226" i="2"/>
  <c r="J207" i="2"/>
  <c r="BK210" i="2"/>
  <c r="J196" i="2"/>
  <c r="BK174" i="2"/>
  <c r="J100" i="2"/>
  <c r="BK141" i="2"/>
  <c r="J131" i="2"/>
  <c r="J108" i="2"/>
  <c r="BK194" i="2"/>
  <c r="J170" i="2"/>
  <c r="J140" i="2"/>
  <c r="J115" i="2"/>
  <c r="BK216" i="2"/>
  <c r="J143" i="2"/>
  <c r="BK207" i="2"/>
  <c r="J157" i="2"/>
  <c r="J149" i="2"/>
  <c r="BK102" i="2"/>
  <c r="J203" i="2"/>
  <c r="BK182" i="2"/>
  <c r="J181" i="2"/>
  <c r="J147" i="2"/>
  <c r="BK192" i="2"/>
  <c r="J141" i="2"/>
  <c r="J123" i="2"/>
  <c r="BK146" i="2"/>
  <c r="BK126" i="2"/>
  <c r="BK177" i="2"/>
  <c r="J126" i="2"/>
  <c r="BK104" i="2"/>
  <c r="BK183" i="2"/>
  <c r="BK140" i="2"/>
  <c r="J171" i="2"/>
  <c r="J85" i="3"/>
  <c r="BK163" i="2"/>
  <c r="J150" i="2"/>
  <c r="J102" i="2"/>
  <c r="BK205" i="2"/>
  <c r="J183" i="2"/>
  <c r="J154" i="2"/>
  <c r="J177" i="2"/>
  <c r="J144" i="2"/>
  <c r="BK134" i="2"/>
  <c r="BK118" i="2"/>
  <c r="BK226" i="2"/>
  <c r="BK116" i="2"/>
  <c r="BK109" i="2"/>
  <c r="BK98" i="2"/>
  <c r="BK178" i="2"/>
  <c r="J165" i="2"/>
  <c r="BK150" i="2"/>
  <c r="J106" i="2"/>
  <c r="J173" i="2"/>
  <c r="BK87" i="3"/>
  <c r="J174" i="2"/>
  <c r="AS54" i="1"/>
  <c r="T209" i="2" l="1"/>
  <c r="P93" i="2"/>
  <c r="BK120" i="2"/>
  <c r="J120" i="2" s="1"/>
  <c r="J62" i="2" s="1"/>
  <c r="T120" i="2"/>
  <c r="BK128" i="2"/>
  <c r="J128" i="2"/>
  <c r="J64" i="2"/>
  <c r="P128" i="2"/>
  <c r="P125" i="2"/>
  <c r="R137" i="2"/>
  <c r="R136" i="2"/>
  <c r="P193" i="2"/>
  <c r="P159" i="2"/>
  <c r="P209" i="2"/>
  <c r="BK93" i="2"/>
  <c r="J93" i="2"/>
  <c r="J61" i="2"/>
  <c r="R93" i="2"/>
  <c r="P120" i="2"/>
  <c r="R128" i="2"/>
  <c r="R125" i="2"/>
  <c r="P137" i="2"/>
  <c r="P136" i="2"/>
  <c r="BK193" i="2"/>
  <c r="BK159" i="2" s="1"/>
  <c r="BK158" i="2" s="1"/>
  <c r="J158" i="2" s="1"/>
  <c r="J68" i="2" s="1"/>
  <c r="T193" i="2"/>
  <c r="T159" i="2" s="1"/>
  <c r="T158" i="2" s="1"/>
  <c r="R209" i="2"/>
  <c r="P84" i="3"/>
  <c r="P83" i="3"/>
  <c r="P82" i="3"/>
  <c r="AU56" i="1"/>
  <c r="T93" i="2"/>
  <c r="R120" i="2"/>
  <c r="T128" i="2"/>
  <c r="T125" i="2"/>
  <c r="BK137" i="2"/>
  <c r="J137" i="2" s="1"/>
  <c r="J67" i="2" s="1"/>
  <c r="T137" i="2"/>
  <c r="T136" i="2"/>
  <c r="R193" i="2"/>
  <c r="R159" i="2" s="1"/>
  <c r="R158" i="2" s="1"/>
  <c r="BK209" i="2"/>
  <c r="J209" i="2" s="1"/>
  <c r="J71" i="2" s="1"/>
  <c r="BK84" i="3"/>
  <c r="J84" i="3"/>
  <c r="J61" i="3"/>
  <c r="R84" i="3"/>
  <c r="R83" i="3"/>
  <c r="R82" i="3"/>
  <c r="T84" i="3"/>
  <c r="T83" i="3"/>
  <c r="T82" i="3"/>
  <c r="BK133" i="2"/>
  <c r="J133" i="2" s="1"/>
  <c r="J65" i="2" s="1"/>
  <c r="BK89" i="3"/>
  <c r="J89" i="3"/>
  <c r="J62" i="3"/>
  <c r="F55" i="3"/>
  <c r="E72" i="3"/>
  <c r="BE90" i="3"/>
  <c r="J52" i="3"/>
  <c r="BE85" i="3"/>
  <c r="BE87" i="3"/>
  <c r="AW56" i="1"/>
  <c r="BE115" i="2"/>
  <c r="BE98" i="2"/>
  <c r="BE129" i="2"/>
  <c r="BE134" i="2"/>
  <c r="BE170" i="2"/>
  <c r="E48" i="2"/>
  <c r="BE96" i="2"/>
  <c r="BE100" i="2"/>
  <c r="BE106" i="2"/>
  <c r="BE111" i="2"/>
  <c r="BE116" i="2"/>
  <c r="BE126" i="2"/>
  <c r="BE152" i="2"/>
  <c r="BE154" i="2"/>
  <c r="BE108" i="2"/>
  <c r="F88" i="2"/>
  <c r="BE94" i="2"/>
  <c r="BE104" i="2"/>
  <c r="BE109" i="2"/>
  <c r="BE113" i="2"/>
  <c r="BE141" i="2"/>
  <c r="BE143" i="2"/>
  <c r="BE146" i="2"/>
  <c r="BE147" i="2"/>
  <c r="BE160" i="2"/>
  <c r="J85" i="2"/>
  <c r="BE123" i="2"/>
  <c r="BE102" i="2"/>
  <c r="BE118" i="2"/>
  <c r="BE131" i="2"/>
  <c r="BE138" i="2"/>
  <c r="BE140" i="2"/>
  <c r="BE149" i="2"/>
  <c r="BE162" i="2"/>
  <c r="BE163" i="2"/>
  <c r="BE165" i="2"/>
  <c r="BE167" i="2"/>
  <c r="BE169" i="2"/>
  <c r="BE171" i="2"/>
  <c r="BE173" i="2"/>
  <c r="BE174" i="2"/>
  <c r="BE175" i="2"/>
  <c r="BE177" i="2"/>
  <c r="BE178" i="2"/>
  <c r="BE199" i="2"/>
  <c r="BE201" i="2"/>
  <c r="BE206" i="2"/>
  <c r="BE212" i="2"/>
  <c r="BE179" i="2"/>
  <c r="BE121" i="2"/>
  <c r="BE144" i="2"/>
  <c r="BE150" i="2"/>
  <c r="BE156" i="2"/>
  <c r="BE157" i="2"/>
  <c r="BE183" i="2"/>
  <c r="BE188" i="2"/>
  <c r="BE190" i="2"/>
  <c r="BE192" i="2"/>
  <c r="BE194" i="2"/>
  <c r="BE196" i="2"/>
  <c r="BE198" i="2"/>
  <c r="BE200" i="2"/>
  <c r="BE203" i="2"/>
  <c r="BE205" i="2"/>
  <c r="BE207" i="2"/>
  <c r="BE208" i="2"/>
  <c r="BE214" i="2"/>
  <c r="BE218" i="2"/>
  <c r="BE181" i="2"/>
  <c r="BE220" i="2"/>
  <c r="BE182" i="2"/>
  <c r="BE185" i="2"/>
  <c r="BE186" i="2"/>
  <c r="BE210" i="2"/>
  <c r="BE216" i="2"/>
  <c r="BE222" i="2"/>
  <c r="BE224" i="2"/>
  <c r="BE226" i="2"/>
  <c r="BE228" i="2"/>
  <c r="F36" i="2"/>
  <c r="BC55" i="1"/>
  <c r="F37" i="2"/>
  <c r="BD55" i="1"/>
  <c r="F37" i="3"/>
  <c r="BD56" i="1"/>
  <c r="F36" i="3"/>
  <c r="BC56" i="1"/>
  <c r="F35" i="3"/>
  <c r="BB56" i="1"/>
  <c r="F34" i="2"/>
  <c r="BA55" i="1"/>
  <c r="F34" i="3"/>
  <c r="BA56" i="1"/>
  <c r="J34" i="2"/>
  <c r="AW55" i="1"/>
  <c r="F35" i="2"/>
  <c r="BB55" i="1"/>
  <c r="J193" i="2" l="1"/>
  <c r="J70" i="2" s="1"/>
  <c r="BK136" i="2"/>
  <c r="J136" i="2" s="1"/>
  <c r="J66" i="2" s="1"/>
  <c r="BK125" i="2"/>
  <c r="J125" i="2" s="1"/>
  <c r="J63" i="2" s="1"/>
  <c r="P158" i="2"/>
  <c r="P92" i="2"/>
  <c r="P91" i="2"/>
  <c r="AU55" i="1" s="1"/>
  <c r="AU54" i="1" s="1"/>
  <c r="R92" i="2"/>
  <c r="R91" i="2" s="1"/>
  <c r="T92" i="2"/>
  <c r="T91" i="2"/>
  <c r="J159" i="2"/>
  <c r="J69" i="2" s="1"/>
  <c r="BK83" i="3"/>
  <c r="J83" i="3"/>
  <c r="J60" i="3" s="1"/>
  <c r="J33" i="3"/>
  <c r="AV56" i="1"/>
  <c r="AT56" i="1"/>
  <c r="BD54" i="1"/>
  <c r="W33" i="1" s="1"/>
  <c r="F33" i="3"/>
  <c r="AZ56" i="1" s="1"/>
  <c r="BB54" i="1"/>
  <c r="AX54" i="1" s="1"/>
  <c r="F33" i="2"/>
  <c r="AZ55" i="1" s="1"/>
  <c r="BC54" i="1"/>
  <c r="W32" i="1"/>
  <c r="BA54" i="1"/>
  <c r="W30" i="1" s="1"/>
  <c r="J33" i="2"/>
  <c r="AV55" i="1" s="1"/>
  <c r="AT55" i="1" s="1"/>
  <c r="BK92" i="2" l="1"/>
  <c r="BK82" i="3"/>
  <c r="J82" i="3"/>
  <c r="J59" i="3"/>
  <c r="AZ54" i="1"/>
  <c r="AV54" i="1"/>
  <c r="AK29" i="1"/>
  <c r="W31" i="1"/>
  <c r="AY54" i="1"/>
  <c r="AW54" i="1"/>
  <c r="AK30" i="1"/>
  <c r="J92" i="2" l="1"/>
  <c r="J60" i="2" s="1"/>
  <c r="BK91" i="2"/>
  <c r="J91" i="2" s="1"/>
  <c r="W29" i="1"/>
  <c r="J30" i="3"/>
  <c r="AG56" i="1"/>
  <c r="AT54" i="1"/>
  <c r="J59" i="2" l="1"/>
  <c r="J30" i="2"/>
  <c r="J39" i="3"/>
  <c r="AN56" i="1"/>
  <c r="AG55" i="1" l="1"/>
  <c r="J39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<sst xmlns="http://schemas.openxmlformats.org/spreadsheetml/2006/main" count="1854" uniqueCount="534">
  <si>
    <t>Export Komplet</t>
  </si>
  <si>
    <t>VZ</t>
  </si>
  <si>
    <t>2.0</t>
  </si>
  <si>
    <t>ZAMOK</t>
  </si>
  <si>
    <t>False</t>
  </si>
  <si>
    <t>{d8866a19-9f82-470d-93ae-64d215873f5c}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</si>
  <si>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</si>
  <si>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</si>
  <si>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</si>
  <si>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</si>
  <si>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</si>
  <si>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</si>
  <si>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</si>
  <si>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</si>
  <si>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Brno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</si>
  <si>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</si>
  <si>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</si>
  <si>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KSO:</t>
  </si>
  <si>
    <t>828 81 23</t>
  </si>
  <si>
    <t>CC-CZ:</t>
  </si>
  <si>
    <t>22246</t>
  </si>
  <si>
    <t>Místo:</t>
  </si>
  <si>
    <t>Brno - Vinohrady, Líšeň</t>
  </si>
  <si>
    <t>Datum:</t>
  </si>
  <si>
    <t>12. 2. 2025</t>
  </si>
  <si>
    <t>CZ-CPV:</t>
  </si>
  <si>
    <t>45314300-4</t>
  </si>
  <si>
    <t>CZ-CPA:</t>
  </si>
  <si>
    <t>42.22.22</t>
  </si>
  <si>
    <t>Zadavatel:</t>
  </si>
  <si>
    <t>IČ:</t>
  </si>
  <si>
    <t>60733098</t>
  </si>
  <si>
    <t>Brněnské komunikace, a.s.</t>
  </si>
  <si>
    <t>DIČ:</t>
  </si>
  <si>
    <t>CZ60733098</t>
  </si>
  <si>
    <t>Účastník:</t>
  </si>
  <si>
    <t>Vyplň údaj</t>
  </si>
  <si>
    <t>Projektant:</t>
  </si>
  <si>
    <t>11941707</t>
  </si>
  <si>
    <t>PK SSZ Obrdlík, s.r.o.</t>
  </si>
  <si>
    <t>CZ11941707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</si>
  <si>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</si>
  <si>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</si>
  <si>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</si>
  <si>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</si>
  <si>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</si>
  <si>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</si>
  <si>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</si>
  <si>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</si>
  <si>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</si>
  <si>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</si>
  <si>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</si>
  <si>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</si>
  <si>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</si>
  <si>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</si>
  <si>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</si>
  <si>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</si>
  <si>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</si>
  <si>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</si>
  <si>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</si>
  <si>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</si>
  <si>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</si>
  <si>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</si>
  <si>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</si>
  <si>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</si>
  <si>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</si>
  <si>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</si>
  <si>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</si>
  <si>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</si>
  <si>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</si>
  <si>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</si>
  <si>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</si>
  <si>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</si>
  <si>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</si>
  <si>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</si>
  <si>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</si>
  <si>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</si>
  <si>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</si>
  <si>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</si>
  <si>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</si>
  <si>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</si>
  <si>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</si>
  <si>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</si>
  <si>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</si>
  <si>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</si>
  <si>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PS463</t>
  </si>
  <si>
    <t>PRO</t>
  </si>
  <si>
    <t>1</t>
  </si>
  <si>
    <t>{6d263f9b-fc71-4de0-9c88-267436ff0928}</t>
  </si>
  <si>
    <t>2</t>
  </si>
  <si>
    <t>VRN</t>
  </si>
  <si>
    <t xml:space="preserve">Vedlejší  a ostatní náklady </t>
  </si>
  <si>
    <t>VON</t>
  </si>
  <si>
    <t>{ba24714e-8e61-4ce6-a114-fbae7f8f1119}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</si>
  <si>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</si>
  <si>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</si>
  <si>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</si>
  <si>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</si>
  <si>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</si>
  <si>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</si>
  <si>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</si>
  <si>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</si>
  <si>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</si>
  <si>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</si>
  <si>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  997 - Doprava suti a vybouraných hmot</t>
  </si>
  <si>
    <t xml:space="preserve">      998 - Přesun hmot</t>
  </si>
  <si>
    <t>PSV - Práce a dodávky PSV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</si>
  <si>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</si>
  <si>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</si>
  <si>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</si>
  <si>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 xml:space="preserve">      OR - Doplnění optického rozvaděče O4.16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</si>
  <si>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</si>
  <si>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</si>
  <si>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</si>
  <si>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</si>
  <si>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</si>
  <si>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</si>
  <si>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</si>
  <si>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</si>
  <si>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</si>
  <si>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</si>
  <si>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</si>
  <si>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</si>
  <si>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</si>
  <si>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</si>
  <si>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</si>
  <si>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</si>
  <si>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</si>
  <si>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</si>
  <si>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</si>
  <si>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</si>
  <si>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</si>
  <si>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</si>
  <si>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</si>
  <si>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4</t>
  </si>
  <si>
    <t>-1803700275</t>
  </si>
  <si>
    <t>Online PSC</t>
  </si>
  <si>
    <t>https://podminky.urs.cz/item/CS_URS_2025_01/113106123</t>
  </si>
  <si>
    <t>121112003</t>
  </si>
  <si>
    <t>Sejmutí ornice ručně při souvislé ploše, tl. vrstvy do 200 mm</t>
  </si>
  <si>
    <t>-1368732223</t>
  </si>
  <si>
    <t>https://podminky.urs.cz/item/CS_URS_2025_01/121112003</t>
  </si>
  <si>
    <t>3</t>
  </si>
  <si>
    <t>171201201</t>
  </si>
  <si>
    <t>Uložení sypaniny na skládky nebo meziskládky bez hutnění s upravením uložené sypaniny do předepsaného tvaru</t>
  </si>
  <si>
    <t>m3</t>
  </si>
  <si>
    <t>1123954827</t>
  </si>
  <si>
    <t>https://podminky.urs.cz/item/CS_URS_2025_01/171201201</t>
  </si>
  <si>
    <t>171201231</t>
  </si>
  <si>
    <t>Poplatek za uložení stavebního odpadu na recyklační skládce (skládkovné) zeminy a kamení zatříděného do Katalogu odpadů pod kódem 17 05 04</t>
  </si>
  <si>
    <t>t</t>
  </si>
  <si>
    <t>-2060116797</t>
  </si>
  <si>
    <t>https://podminky.urs.cz/item/CS_URS_2025_01/171201231</t>
  </si>
  <si>
    <t>5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</si>
  <si>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</si>
  <si>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</si>
  <si>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-1107384844</t>
  </si>
  <si>
    <t>https://podminky.urs.cz/item/CS_URS_2025_01/181111111</t>
  </si>
  <si>
    <t>6</t>
  </si>
  <si>
    <t>181351103</t>
  </si>
  <si>
    <t>Rozprostření a urovnání ornice v rovině nebo ve svahu sklonu do 1:5 strojně při souvislé ploše přes 100 do 500 m2, tl. vrstvy do 200 mm</t>
  </si>
  <si>
    <t>-982446891</t>
  </si>
  <si>
    <t>https://podminky.urs.cz/item/CS_URS_2025_01/181351103</t>
  </si>
  <si>
    <t>7</t>
  </si>
  <si>
    <t>181411141</t>
  </si>
  <si>
    <t>Založení trávníku na půdě předem připravené plochy do 1000 m2 výsevem včetně utažení parterového v rovině nebo na svahu do 1:5</t>
  </si>
  <si>
    <t>-1997798732</t>
  </si>
  <si>
    <t>https://podminky.urs.cz/item/CS_URS_2025_01/181411141</t>
  </si>
  <si>
    <t>8</t>
  </si>
  <si>
    <t>M</t>
  </si>
  <si>
    <t>00572470</t>
  </si>
  <si>
    <t>osivo směs travní univerzál</t>
  </si>
  <si>
    <t>kg</t>
  </si>
  <si>
    <t>694876780</t>
  </si>
  <si>
    <t>9</t>
  </si>
  <si>
    <t>183403114</t>
  </si>
  <si>
    <t>Obdělání půdy kultivátorováním v rovině nebo na svahu do 1:5</t>
  </si>
  <si>
    <t>1608942970</t>
  </si>
  <si>
    <t>https://podminky.urs.cz/item/CS_URS_2025_01/183403114</t>
  </si>
  <si>
    <t>10</t>
  </si>
  <si>
    <t>185803111</t>
  </si>
  <si>
    <t>Ošetření trávníku jednorázové v rovině nebo na svahu do 1:5</t>
  </si>
  <si>
    <t>1112429388</t>
  </si>
  <si>
    <t>https://podminky.urs.cz/item/CS_URS_2025_01/185803111</t>
  </si>
  <si>
    <t>11</t>
  </si>
  <si>
    <t>185804311</t>
  </si>
  <si>
    <t>Zalití rostlin vodou plochy záhonů jednotlivě do 20 m2</t>
  </si>
  <si>
    <t>-261603263</t>
  </si>
  <si>
    <t>https://podminky.urs.cz/item/CS_URS_2025_01/185804311</t>
  </si>
  <si>
    <t>082113200</t>
  </si>
  <si>
    <t>voda pitná pro smluvní odběratele</t>
  </si>
  <si>
    <t>-272134130</t>
  </si>
  <si>
    <t>13</t>
  </si>
  <si>
    <t>185851121</t>
  </si>
  <si>
    <t>Dovoz vody pro zálivku rostlin na vzdálenost do 1000 m</t>
  </si>
  <si>
    <t>-861853591</t>
  </si>
  <si>
    <t>https://podminky.urs.cz/item/CS_URS_2025_01/185851121</t>
  </si>
  <si>
    <t>14</t>
  </si>
  <si>
    <t>185851129</t>
  </si>
  <si>
    <t>Dovoz vody pro zálivku rostlin Příplatek k ceně za každých dalších i započatých 1000 m</t>
  </si>
  <si>
    <t>1729373502</t>
  </si>
  <si>
    <t>https://podminky.urs.cz/item/CS_URS_2025_01/185851129</t>
  </si>
  <si>
    <t>Komunikace pozemní</t>
  </si>
  <si>
    <t>15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</si>
  <si>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</si>
  <si>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</si>
  <si>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-909667038</t>
  </si>
  <si>
    <t>https://podminky.urs.cz/item/CS_URS_2025_01/596211110</t>
  </si>
  <si>
    <t>16</t>
  </si>
  <si>
    <t>564851011</t>
  </si>
  <si>
    <t>Podklad ze štěrkodrti ŠD s rozprostřením a zhutněním plochy jednotlivě do 100 m2, po zhutnění tl. 150 mm</t>
  </si>
  <si>
    <t>-1866118617</t>
  </si>
  <si>
    <t>https://podminky.urs.cz/item/CS_URS_2025_01/564851011</t>
  </si>
  <si>
    <t>Ostatní konstrukce a práce, bourání</t>
  </si>
  <si>
    <t>17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</si>
  <si>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</si>
  <si>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</si>
  <si>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486599611</t>
  </si>
  <si>
    <t>https://podminky.urs.cz/item/CS_URS_2025_01/979054451</t>
  </si>
  <si>
    <t>997</t>
  </si>
  <si>
    <t>Doprava suti a vybouraných hmot</t>
  </si>
  <si>
    <t>18</t>
  </si>
  <si>
    <t>997221551</t>
  </si>
  <si>
    <t>Vodorovná doprava suti bez naložení, ale se složením a s hrubým urovnáním ze sypkých materiálů, na vzdálenost do 1 km</t>
  </si>
  <si>
    <t>1997722537</t>
  </si>
  <si>
    <t>https://podminky.urs.cz/item/CS_URS_2025_01/997221551</t>
  </si>
  <si>
    <t>19</t>
  </si>
  <si>
    <t>997221559</t>
  </si>
  <si>
    <t>Vodorovná doprava suti bez naložení, ale se složením a s hrubým urovnáním Příplatek k ceně za každý další započatý 1 km přes 1 km</t>
  </si>
  <si>
    <t>1932951401</t>
  </si>
  <si>
    <t>https://podminky.urs.cz/item/CS_URS_2025_01/997221559</t>
  </si>
  <si>
    <t>998</t>
  </si>
  <si>
    <t>Přesun hmot</t>
  </si>
  <si>
    <t>20</t>
  </si>
  <si>
    <t>998225111</t>
  </si>
  <si>
    <t>Přesun hmot pro komunikace s krytem z kameniva, monolitickým betonovým nebo živičným dopravní vzdálenost do 200 m jakékoliv délky objektu</t>
  </si>
  <si>
    <t>967118988</t>
  </si>
  <si>
    <t>https://podminky.urs.cz/item/CS_URS_2025_01/998225111</t>
  </si>
  <si>
    <t>PSV</t>
  </si>
  <si>
    <t>Práce a dodávky PSV</t>
  </si>
  <si>
    <t>742</t>
  </si>
  <si>
    <t>Elektroinstalace - slaboproud</t>
  </si>
  <si>
    <t>742124002</t>
  </si>
  <si>
    <t>Montáž kabelů datových FTP, UTP, STP pro vnitřní rozvody do trubky</t>
  </si>
  <si>
    <t>m</t>
  </si>
  <si>
    <t>-538268389</t>
  </si>
  <si>
    <t>https://podminky.urs.cz/item/CS_URS_2025_01/742124002</t>
  </si>
  <si>
    <t>22</t>
  </si>
  <si>
    <t>34121273</t>
  </si>
  <si>
    <t>kabel datový venkovní se stíněnými páry Al fólií jádro Cu plné (U/FTP) kategorie 6a</t>
  </si>
  <si>
    <t>32</t>
  </si>
  <si>
    <t>1630033152</t>
  </si>
  <si>
    <t>23</t>
  </si>
  <si>
    <t>742124005</t>
  </si>
  <si>
    <t>Montáž kabelů datových FTP, UTP, STP ukončení kabelu konektorem</t>
  </si>
  <si>
    <t>kus</t>
  </si>
  <si>
    <t>1313329931</t>
  </si>
  <si>
    <t>https://podminky.urs.cz/item/CS_URS_2025_01/742124005</t>
  </si>
  <si>
    <t>24</t>
  </si>
  <si>
    <t>37459030</t>
  </si>
  <si>
    <t>konektor na drát/lanko s vložkou RJ45 FTP Cat6A pro vodiče do 1,32mm stíněný</t>
  </si>
  <si>
    <t>-813645716</t>
  </si>
  <si>
    <t>25</t>
  </si>
  <si>
    <t>742330031</t>
  </si>
  <si>
    <t>Montáž strukturované kabeláže příslušenství a ostatní práce k rozvaděčům teplem smrštitelná ochrana svaru</t>
  </si>
  <si>
    <t>46515010</t>
  </si>
  <si>
    <t>https://podminky.urs.cz/item/CS_URS_2025_01/742330031</t>
  </si>
  <si>
    <t>26</t>
  </si>
  <si>
    <t>34343001</t>
  </si>
  <si>
    <t>ochrana teplem smrštitelná optického svaru 2,5x60mm</t>
  </si>
  <si>
    <t>-1553741713</t>
  </si>
  <si>
    <t>27</t>
  </si>
  <si>
    <t>742124013</t>
  </si>
  <si>
    <t>Montáž kabelů datových optických pro vnitřní rozvody ukončení vlákna optického kabelu pigtailem včetně svaru</t>
  </si>
  <si>
    <t>-595330885</t>
  </si>
  <si>
    <t>https://podminky.urs.cz/item/CS_URS_2025_01/742124013</t>
  </si>
  <si>
    <t>28</t>
  </si>
  <si>
    <t>37459135</t>
  </si>
  <si>
    <t>pigtail optický LC(APC) OS 9/125 délka 1m</t>
  </si>
  <si>
    <t>697748105</t>
  </si>
  <si>
    <t>29</t>
  </si>
  <si>
    <t>742124014</t>
  </si>
  <si>
    <t>Montáž kabelů datových optických svar optického vlákna</t>
  </si>
  <si>
    <t>277209602</t>
  </si>
  <si>
    <t>https://podminky.urs.cz/item/CS_URS_2025_01/742124014</t>
  </si>
  <si>
    <t>30</t>
  </si>
  <si>
    <t>742330033</t>
  </si>
  <si>
    <t>Montáž strukturované kabeláže příslušenství a ostatní práce k rozvaděčům patch panelu 12 portů</t>
  </si>
  <si>
    <t>2055137106</t>
  </si>
  <si>
    <t>https://podminky.urs.cz/item/CS_URS_2025_01/742330033</t>
  </si>
  <si>
    <t>31</t>
  </si>
  <si>
    <t>742330043</t>
  </si>
  <si>
    <t>Montáž strukturované kabeláže zásuvek datových na DIN lištu</t>
  </si>
  <si>
    <t>318090317</t>
  </si>
  <si>
    <t>https://podminky.urs.cz/item/CS_URS_2025_01/742330043</t>
  </si>
  <si>
    <t>37452040</t>
  </si>
  <si>
    <t>prvek ukončovací datového rozvodu keystone 1xRJ45 STP Cat6A samořezný kabelová pojistka</t>
  </si>
  <si>
    <t>-1456976260</t>
  </si>
  <si>
    <t>33</t>
  </si>
  <si>
    <t>37451148</t>
  </si>
  <si>
    <t>zásuvka na DIN lištu pro 1 keystone modul (neosazená)</t>
  </si>
  <si>
    <t>-1792433401</t>
  </si>
  <si>
    <t>Práce a dodávky M</t>
  </si>
  <si>
    <t>22-M</t>
  </si>
  <si>
    <t>Montáže technologických zařízení pro dopravní stavby</t>
  </si>
  <si>
    <t>34</t>
  </si>
  <si>
    <t>220182021</t>
  </si>
  <si>
    <t>Uložení trubky HDPE do výkopu včetně fixace</t>
  </si>
  <si>
    <t>1501744853</t>
  </si>
  <si>
    <t>https://podminky.urs.cz/item/CS_URS_2025_01/220182021</t>
  </si>
  <si>
    <t>35</t>
  </si>
  <si>
    <t>34571802</t>
  </si>
  <si>
    <t>chránička optického kabelu HDPE jednoplášťová bezhalogenová D 40/33mm</t>
  </si>
  <si>
    <t>-2063307002</t>
  </si>
  <si>
    <t>36</t>
  </si>
  <si>
    <t>220182023</t>
  </si>
  <si>
    <t>Kontrola tlakutěsnosti HDPE trubky od 1 m do 2000 m</t>
  </si>
  <si>
    <t>-1385935626</t>
  </si>
  <si>
    <t>https://podminky.urs.cz/item/CS_URS_2025_01/220182023</t>
  </si>
  <si>
    <t>37</t>
  </si>
  <si>
    <t>220182025</t>
  </si>
  <si>
    <t>Kontrola průchodnosti trubky kalibrace do 2000 m</t>
  </si>
  <si>
    <t>km</t>
  </si>
  <si>
    <t>143147543</t>
  </si>
  <si>
    <t>https://podminky.urs.cz/item/CS_URS_2025_01/220182025</t>
  </si>
  <si>
    <t>38</t>
  </si>
  <si>
    <t>220182026</t>
  </si>
  <si>
    <t>Montáž spojky bez svařování na HDPE trubce rovné nebo redukční</t>
  </si>
  <si>
    <t>-797405690</t>
  </si>
  <si>
    <t>https://podminky.urs.cz/item/CS_URS_2025_01/220182026</t>
  </si>
  <si>
    <t>39</t>
  </si>
  <si>
    <t>34571809</t>
  </si>
  <si>
    <t>spojka šroubovací pro chráničky optického kabelu D 40mm</t>
  </si>
  <si>
    <t>-549598559</t>
  </si>
  <si>
    <t>40</t>
  </si>
  <si>
    <t>34571906</t>
  </si>
  <si>
    <t>spojka mikrotrubiček přímá redukční průhledná celoplastová vodotěsná včetně pojistek D 10/8mm</t>
  </si>
  <si>
    <t>-1336552262</t>
  </si>
  <si>
    <t>41</t>
  </si>
  <si>
    <t>220182027</t>
  </si>
  <si>
    <t>Montáž koncovky nebo záslepky bez svařování na HDPE trubku</t>
  </si>
  <si>
    <t>670291621</t>
  </si>
  <si>
    <t>https://podminky.urs.cz/item/CS_URS_2025_01/220182027</t>
  </si>
  <si>
    <t>42</t>
  </si>
  <si>
    <t>34571906-R</t>
  </si>
  <si>
    <t>těsnící průchodka mikrotrubiček přímá redukční průhledná celoplastová vodotěsná včetně pojistek D 10/8mm</t>
  </si>
  <si>
    <t>R-položka</t>
  </si>
  <si>
    <t>-645828799</t>
  </si>
  <si>
    <t>43</t>
  </si>
  <si>
    <t>34571959-R</t>
  </si>
  <si>
    <t>průchodka HDPE těsnící pro mikrotrubičky 40/5x10mm</t>
  </si>
  <si>
    <t>56549863</t>
  </si>
  <si>
    <t>44</t>
  </si>
  <si>
    <t>220182029</t>
  </si>
  <si>
    <t>Montáž plastové komory na spojkování optického kabelu</t>
  </si>
  <si>
    <t>CS ÚRS 2024 02</t>
  </si>
  <si>
    <t>-1245396506</t>
  </si>
  <si>
    <t>https://podminky.urs.cz/item/CS_URS_2024_02/220182029</t>
  </si>
  <si>
    <t>45</t>
  </si>
  <si>
    <t>34573102-R</t>
  </si>
  <si>
    <t>komora přístupová kabelovodu z HDPE 800x800x660 mm</t>
  </si>
  <si>
    <t>-820755406</t>
  </si>
  <si>
    <t>46</t>
  </si>
  <si>
    <t>28661736-R</t>
  </si>
  <si>
    <t>víko kabelové komory D 400mm</t>
  </si>
  <si>
    <t>-1477579333</t>
  </si>
  <si>
    <t>47</t>
  </si>
  <si>
    <t>220182034</t>
  </si>
  <si>
    <t>Zafukování optického kabelu do trubky nebo mikrotrubičky HDPE</t>
  </si>
  <si>
    <t>1593585980</t>
  </si>
  <si>
    <t>https://podminky.urs.cz/item/CS_URS_2025_01/220182034</t>
  </si>
  <si>
    <t>48</t>
  </si>
  <si>
    <t>34123032</t>
  </si>
  <si>
    <t>kabel datový optický OS zafukovací MICRO 12 vláken 9/125 plášť HDPE</t>
  </si>
  <si>
    <t>1718254023</t>
  </si>
  <si>
    <t>49</t>
  </si>
  <si>
    <t>34123034-R</t>
  </si>
  <si>
    <t>kabel datový optický OS zafukovací MICRO 144 vláken 9/125 plášť HDPE</t>
  </si>
  <si>
    <t>60503182</t>
  </si>
  <si>
    <t>50</t>
  </si>
  <si>
    <t>220182209</t>
  </si>
  <si>
    <t>Montáž spojky optického kabelu venkovní se 144 vlákny</t>
  </si>
  <si>
    <t>212988398</t>
  </si>
  <si>
    <t>https://podminky.urs.cz/item/CS_URS_2024_02/220182209</t>
  </si>
  <si>
    <t>51</t>
  </si>
  <si>
    <t>34571924-R</t>
  </si>
  <si>
    <t>optická spojka (box IP68) pro 144 svarů, včetně optických kazet a průchodek</t>
  </si>
  <si>
    <t>-1917452739</t>
  </si>
  <si>
    <t>52</t>
  </si>
  <si>
    <t>220182502</t>
  </si>
  <si>
    <t>Měření útlumu optického kabelu na dopravních stavbách na dvou vlnových délkách při montáži (po položení) s 12 vlákny</t>
  </si>
  <si>
    <t>-824811724</t>
  </si>
  <si>
    <t>https://podminky.urs.cz/item/CS_URS_2025_01/220182502</t>
  </si>
  <si>
    <t>53</t>
  </si>
  <si>
    <t>220182509</t>
  </si>
  <si>
    <t>Měření útlumu optického kabelu na dopravních stavbách na dvou vlnových délkách při montáži (po položení) se 144 vlákny</t>
  </si>
  <si>
    <t>968384030</t>
  </si>
  <si>
    <t>https://podminky.urs.cz/item/CS_URS_2025_01/220182509</t>
  </si>
  <si>
    <t>54</t>
  </si>
  <si>
    <t>220960221</t>
  </si>
  <si>
    <t>Programování řadiče MR do deseti světelných skupin</t>
  </si>
  <si>
    <t>2035504128</t>
  </si>
  <si>
    <t>https://podminky.urs.cz/item/CS_URS_2025_01/220960221</t>
  </si>
  <si>
    <t>55</t>
  </si>
  <si>
    <t>404611205-R</t>
  </si>
  <si>
    <t>HW a SW úprava řadiče</t>
  </si>
  <si>
    <t>207665395</t>
  </si>
  <si>
    <t>OR</t>
  </si>
  <si>
    <t>Doplnění optického rozvaděče O4.16</t>
  </si>
  <si>
    <t>56</t>
  </si>
  <si>
    <t>220182302</t>
  </si>
  <si>
    <t>Ukončení optického kabelu v optickém rozvaděči v optickém rozvaděči pro 12 vláken</t>
  </si>
  <si>
    <t>1366783119</t>
  </si>
  <si>
    <t>https://podminky.urs.cz/item/CS_URS_2025_01/220182302</t>
  </si>
  <si>
    <t>57</t>
  </si>
  <si>
    <t>220182410</t>
  </si>
  <si>
    <t>Montáž spojky konektorové optické v optickém rozvaděči</t>
  </si>
  <si>
    <t>-657670674</t>
  </si>
  <si>
    <t>https://podminky.urs.cz/item/CS_URS_2025_01/220182410</t>
  </si>
  <si>
    <t>58</t>
  </si>
  <si>
    <t>37459070</t>
  </si>
  <si>
    <t>adaptér optický LC(APC) OS zelený duplex</t>
  </si>
  <si>
    <t>-129733043</t>
  </si>
  <si>
    <t>59</t>
  </si>
  <si>
    <t>220370008-R</t>
  </si>
  <si>
    <t>Montáž technologie do venkovního optického rozvaděče O4.16</t>
  </si>
  <si>
    <t>1223202658</t>
  </si>
  <si>
    <t>60</t>
  </si>
  <si>
    <t>384760229-R</t>
  </si>
  <si>
    <t>SFP+ modul 20km SM duplex (10 Gbit) - zadavatel připouští použití ekvivalentního výrobku</t>
  </si>
  <si>
    <t>-1268982601</t>
  </si>
  <si>
    <t>61</t>
  </si>
  <si>
    <t>220450002</t>
  </si>
  <si>
    <t>Montáž switche datového</t>
  </si>
  <si>
    <t>996654340</t>
  </si>
  <si>
    <t>https://podminky.urs.cz/item/CS_URS_2025_01/220450002</t>
  </si>
  <si>
    <t>62</t>
  </si>
  <si>
    <t>220450005</t>
  </si>
  <si>
    <t>Montáž HW začlenění do dohledu PDM, SDH, Switch, IMC</t>
  </si>
  <si>
    <t>498342232</t>
  </si>
  <si>
    <t>https://podminky.urs.cz/item/CS_URS_2025_01/220450005</t>
  </si>
  <si>
    <t>63</t>
  </si>
  <si>
    <t>384760227-R</t>
  </si>
  <si>
    <t>průmyslový Switch 2x 10G SFP+, 8x 1G ethernet combo (-40 - +70 °C)</t>
  </si>
  <si>
    <t>1841566526</t>
  </si>
  <si>
    <t>64</t>
  </si>
  <si>
    <t>34123135</t>
  </si>
  <si>
    <t>patchcord optický duplex délka 1m</t>
  </si>
  <si>
    <t>-2100610822</t>
  </si>
  <si>
    <t>65</t>
  </si>
  <si>
    <t>220870211-R</t>
  </si>
  <si>
    <t>Montáž optického boxu</t>
  </si>
  <si>
    <t>1440579503</t>
  </si>
  <si>
    <t>66</t>
  </si>
  <si>
    <t>384760102-R</t>
  </si>
  <si>
    <t>optický box (včetně  kazety pro optický kabel a průchodek)</t>
  </si>
  <si>
    <t>-1272283883</t>
  </si>
  <si>
    <t>46-M</t>
  </si>
  <si>
    <t>Zemní práce při extr.mont.pracích</t>
  </si>
  <si>
    <t>67</t>
  </si>
  <si>
    <t>460010024</t>
  </si>
  <si>
    <t>Vytyčení trasy vedení kabelového (podzemního) v zastavěném prostoru</t>
  </si>
  <si>
    <t>1865773068</t>
  </si>
  <si>
    <t>https://podminky.urs.cz/item/CS_URS_2025_01/460010024</t>
  </si>
  <si>
    <t>68</t>
  </si>
  <si>
    <t>460010025</t>
  </si>
  <si>
    <t>Vytyčení trasy inženýrských sítí v zastavěném prostoru</t>
  </si>
  <si>
    <t>1239494488</t>
  </si>
  <si>
    <t>https://podminky.urs.cz/item/CS_URS_2025_01/460010025</t>
  </si>
  <si>
    <t>69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</si>
  <si>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</si>
  <si>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</si>
  <si>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-604081195</t>
  </si>
  <si>
    <t>https://podminky.urs.cz/item/CS_URS_2025_01/460131113</t>
  </si>
  <si>
    <t>70</t>
  </si>
  <si>
    <t>460161272</t>
  </si>
  <si>
    <t>Hloubení kabelových rýh ručně včetně urovnání dna s přemístěním výkopku do vzdálenosti 3 m od okraje jámy nebo s naložením na dopravní prostředek šířky 50 cm hloubky 80 cm v hornině třídy těžitelnosti I skupiny 3</t>
  </si>
  <si>
    <t>-1727240185</t>
  </si>
  <si>
    <t>https://podminky.urs.cz/item/CS_URS_2025_01/460161272</t>
  </si>
  <si>
    <t>71</t>
  </si>
  <si>
    <t>460391123</t>
  </si>
  <si>
    <t>Zásyp jam ručně s uložením výkopku ve vrstvách a úpravou povrchu s přemístění sypaniny ze vzdálenosti do 10 m se zhutněním z horniny třídy těžitelnosti I skupiny 3</t>
  </si>
  <si>
    <t>-116610217</t>
  </si>
  <si>
    <t>https://podminky.urs.cz/item/CS_URS_2025_01/460391123</t>
  </si>
  <si>
    <t>72</t>
  </si>
  <si>
    <t>460421182</t>
  </si>
  <si>
    <t>Kabelové lože z písku včetně podsypu, zhutnění a urovnání povrchu pro kabely vn a vvn zakryté plastovou fólií, šířky přes 25 do 50 cm</t>
  </si>
  <si>
    <t>-1564112318</t>
  </si>
  <si>
    <t>https://podminky.urs.cz/item/CS_URS_2025_01/460421182</t>
  </si>
  <si>
    <t>73</t>
  </si>
  <si>
    <t>69311311</t>
  </si>
  <si>
    <t>pás varovný plný do výkopu š 330mm s potiskem</t>
  </si>
  <si>
    <t>1723442667</t>
  </si>
  <si>
    <t>P</t>
  </si>
  <si>
    <t>Poznámka k položce:_x000D_
šíře 33 cm s potiskem</t>
  </si>
  <si>
    <t>74</t>
  </si>
  <si>
    <t>460431282</t>
  </si>
  <si>
    <t>Zásyp kabelových rýh ručně s přemístění sypaniny ze vzdálenosti do 10 m, s uložením výkopku ve vrstvách včetně zhutnění a úpravy povrchu šířky 50 cm hloubky 80 cm z horniny třídy těžitelnosti I skupiny 3</t>
  </si>
  <si>
    <t>-1071222276</t>
  </si>
  <si>
    <t>https://podminky.urs.cz/item/CS_URS_2025_01/460431282</t>
  </si>
  <si>
    <t>75</t>
  </si>
  <si>
    <t>460841123</t>
  </si>
  <si>
    <t>Osazení kabelové komory z plastů pro běžné zatížení komorového dílu z polyetylénu HDPE půdorysné plochy přes 1,0 m2 do 1,5 m2, světlé hloubky přes 1,0 do 1,3 m</t>
  </si>
  <si>
    <t>2004702344</t>
  </si>
  <si>
    <t>https://podminky.urs.cz/item/CS_URS_2024_02/460841123</t>
  </si>
  <si>
    <t>76</t>
  </si>
  <si>
    <t>460841811</t>
  </si>
  <si>
    <t>Osazení kabelové komory z plastů vyříznutí otvoru ve stěně kabelové komory HDPE</t>
  </si>
  <si>
    <t>-987726543</t>
  </si>
  <si>
    <t>https://podminky.urs.cz/item/CS_URS_2025_01/460841811</t>
  </si>
  <si>
    <t xml:space="preserve">VRN - Vedlejší  a ostatní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</si>
  <si>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</si>
  <si>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</si>
  <si>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</si>
  <si>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</si>
  <si>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</si>
  <si>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</si>
  <si>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013244001</t>
  </si>
  <si>
    <t>Dokumentace pro provádění stavby - optické připojení na CTD</t>
  </si>
  <si>
    <t>1024</t>
  </si>
  <si>
    <t>-761615635</t>
  </si>
  <si>
    <t>https://podminky.urs.cz/item/CS_URS_2024_02/013244001</t>
  </si>
  <si>
    <t>013254001</t>
  </si>
  <si>
    <t>Dokumentace skutečného provedení stavby - optické připojení na CTD</t>
  </si>
  <si>
    <t>-1172737983</t>
  </si>
  <si>
    <t>https://podminky.urs.cz/item/CS_URS_2024_02/013254001</t>
  </si>
  <si>
    <t>VRN3</t>
  </si>
  <si>
    <t>Zařízení staveniště</t>
  </si>
  <si>
    <t>032903000</t>
  </si>
  <si>
    <t>Náklady na provoz a údržbu vybavení staveniště</t>
  </si>
  <si>
    <t>482813319</t>
  </si>
  <si>
    <t>https://podminky.urs.cz/item/CS_URS_2024_02/032903000</t>
  </si>
  <si>
    <t>Oprava a doplnění optického kabelu v trase mezi SSZ 4.41 Bělohorská – Jedovnická a SSZ 4.16 Jedovnická – Novolíšeňská</t>
  </si>
  <si>
    <t>PS463 - Oprava a doplnění optického kabelu v trase mezi SSZ 4.41 Bělohorská – Jedovnická a SSZ 4.16 Jedovnická – Novolíšeňská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</si>
</sst>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596211110" TargetMode="External"/><Relationship Id="rId18" Type="http://schemas.openxmlformats.org/officeDocument/2006/relationships/hyperlink" Target="https://podminky.urs.cz/item/CS_URS_2025_01/998225111" TargetMode="External"/><Relationship Id="rId26" Type="http://schemas.openxmlformats.org/officeDocument/2006/relationships/hyperlink" Target="https://podminky.urs.cz/item/CS_URS_2025_01/220182021" TargetMode="External"/><Relationship Id="rId39" Type="http://schemas.openxmlformats.org/officeDocument/2006/relationships/hyperlink" Target="https://podminky.urs.cz/item/CS_URS_2025_01/220450002" TargetMode="External"/><Relationship Id="rId21" Type="http://schemas.openxmlformats.org/officeDocument/2006/relationships/hyperlink" Target="https://podminky.urs.cz/item/CS_URS_2025_01/742330031" TargetMode="External"/><Relationship Id="rId34" Type="http://schemas.openxmlformats.org/officeDocument/2006/relationships/hyperlink" Target="https://podminky.urs.cz/item/CS_URS_2025_01/220182502" TargetMode="External"/><Relationship Id="rId42" Type="http://schemas.openxmlformats.org/officeDocument/2006/relationships/hyperlink" Target="https://podminky.urs.cz/item/CS_URS_2025_01/460010025" TargetMode="External"/><Relationship Id="rId47" Type="http://schemas.openxmlformats.org/officeDocument/2006/relationships/hyperlink" Target="https://podminky.urs.cz/item/CS_URS_2025_01/460431282" TargetMode="External"/><Relationship Id="rId50" Type="http://schemas.openxmlformats.org/officeDocument/2006/relationships/printerSettings" Target="../printerSettings/printerSettings2.bin"/><Relationship Id="rId7" Type="http://schemas.openxmlformats.org/officeDocument/2006/relationships/hyperlink" Target="https://podminky.urs.cz/item/CS_URS_2025_01/181411141" TargetMode="External"/><Relationship Id="rId2" Type="http://schemas.openxmlformats.org/officeDocument/2006/relationships/hyperlink" Target="https://podminky.urs.cz/item/CS_URS_2025_01/121112003" TargetMode="External"/><Relationship Id="rId16" Type="http://schemas.openxmlformats.org/officeDocument/2006/relationships/hyperlink" Target="https://podminky.urs.cz/item/CS_URS_2025_01/997221551" TargetMode="External"/><Relationship Id="rId29" Type="http://schemas.openxmlformats.org/officeDocument/2006/relationships/hyperlink" Target="https://podminky.urs.cz/item/CS_URS_2025_01/220182026" TargetMode="External"/><Relationship Id="rId11" Type="http://schemas.openxmlformats.org/officeDocument/2006/relationships/hyperlink" Target="https://podminky.urs.cz/item/CS_URS_2025_01/185851121" TargetMode="External"/><Relationship Id="rId24" Type="http://schemas.openxmlformats.org/officeDocument/2006/relationships/hyperlink" Target="https://podminky.urs.cz/item/CS_URS_2025_01/742330033" TargetMode="External"/><Relationship Id="rId32" Type="http://schemas.openxmlformats.org/officeDocument/2006/relationships/hyperlink" Target="https://podminky.urs.cz/item/CS_URS_2025_01/220182034" TargetMode="External"/><Relationship Id="rId37" Type="http://schemas.openxmlformats.org/officeDocument/2006/relationships/hyperlink" Target="https://podminky.urs.cz/item/CS_URS_2025_01/220182302" TargetMode="External"/><Relationship Id="rId40" Type="http://schemas.openxmlformats.org/officeDocument/2006/relationships/hyperlink" Target="https://podminky.urs.cz/item/CS_URS_2025_01/220450005" TargetMode="External"/><Relationship Id="rId45" Type="http://schemas.openxmlformats.org/officeDocument/2006/relationships/hyperlink" Target="https://podminky.urs.cz/item/CS_URS_2025_01/460391123" TargetMode="External"/><Relationship Id="rId5" Type="http://schemas.openxmlformats.org/officeDocument/2006/relationships/hyperlink" Target="https://podminky.urs.cz/item/CS_URS_2025_01/181111111" TargetMode="External"/><Relationship Id="rId15" Type="http://schemas.openxmlformats.org/officeDocument/2006/relationships/hyperlink" Target="https://podminky.urs.cz/item/CS_URS_2025_01/979054451" TargetMode="External"/><Relationship Id="rId23" Type="http://schemas.openxmlformats.org/officeDocument/2006/relationships/hyperlink" Target="https://podminky.urs.cz/item/CS_URS_2025_01/742124014" TargetMode="External"/><Relationship Id="rId28" Type="http://schemas.openxmlformats.org/officeDocument/2006/relationships/hyperlink" Target="https://podminky.urs.cz/item/CS_URS_2025_01/220182025" TargetMode="External"/><Relationship Id="rId36" Type="http://schemas.openxmlformats.org/officeDocument/2006/relationships/hyperlink" Target="https://podminky.urs.cz/item/CS_URS_2025_01/220960221" TargetMode="External"/><Relationship Id="rId49" Type="http://schemas.openxmlformats.org/officeDocument/2006/relationships/hyperlink" Target="https://podminky.urs.cz/item/CS_URS_2025_01/460841811" TargetMode="External"/><Relationship Id="rId10" Type="http://schemas.openxmlformats.org/officeDocument/2006/relationships/hyperlink" Target="https://podminky.urs.cz/item/CS_URS_2025_01/185804311" TargetMode="External"/><Relationship Id="rId19" Type="http://schemas.openxmlformats.org/officeDocument/2006/relationships/hyperlink" Target="https://podminky.urs.cz/item/CS_URS_2025_01/742124002" TargetMode="External"/><Relationship Id="rId31" Type="http://schemas.openxmlformats.org/officeDocument/2006/relationships/hyperlink" Target="https://podminky.urs.cz/item/CS_URS_2024_02/220182029" TargetMode="External"/><Relationship Id="rId44" Type="http://schemas.openxmlformats.org/officeDocument/2006/relationships/hyperlink" Target="https://podminky.urs.cz/item/CS_URS_2025_01/460161272" TargetMode="External"/><Relationship Id="rId4" Type="http://schemas.openxmlformats.org/officeDocument/2006/relationships/hyperlink" Target="https://podminky.urs.cz/item/CS_URS_2025_01/171201231" TargetMode="External"/><Relationship Id="rId9" Type="http://schemas.openxmlformats.org/officeDocument/2006/relationships/hyperlink" Target="https://podminky.urs.cz/item/CS_URS_2025_01/185803111" TargetMode="External"/><Relationship Id="rId14" Type="http://schemas.openxmlformats.org/officeDocument/2006/relationships/hyperlink" Target="https://podminky.urs.cz/item/CS_URS_2025_01/564851011" TargetMode="External"/><Relationship Id="rId22" Type="http://schemas.openxmlformats.org/officeDocument/2006/relationships/hyperlink" Target="https://podminky.urs.cz/item/CS_URS_2025_01/742124013" TargetMode="External"/><Relationship Id="rId27" Type="http://schemas.openxmlformats.org/officeDocument/2006/relationships/hyperlink" Target="https://podminky.urs.cz/item/CS_URS_2025_01/220182023" TargetMode="External"/><Relationship Id="rId30" Type="http://schemas.openxmlformats.org/officeDocument/2006/relationships/hyperlink" Target="https://podminky.urs.cz/item/CS_URS_2025_01/220182027" TargetMode="External"/><Relationship Id="rId35" Type="http://schemas.openxmlformats.org/officeDocument/2006/relationships/hyperlink" Target="https://podminky.urs.cz/item/CS_URS_2025_01/220182509" TargetMode="External"/><Relationship Id="rId43" Type="http://schemas.openxmlformats.org/officeDocument/2006/relationships/hyperlink" Target="https://podminky.urs.cz/item/CS_URS_2025_01/460131113" TargetMode="External"/><Relationship Id="rId48" Type="http://schemas.openxmlformats.org/officeDocument/2006/relationships/hyperlink" Target="https://podminky.urs.cz/item/CS_URS_2024_02/460841123" TargetMode="External"/><Relationship Id="rId8" Type="http://schemas.openxmlformats.org/officeDocument/2006/relationships/hyperlink" Target="https://podminky.urs.cz/item/CS_URS_2025_01/183403114" TargetMode="External"/><Relationship Id="rId51" Type="http://schemas.openxmlformats.org/officeDocument/2006/relationships/drawing" Target="../drawings/drawing2.xml"/><Relationship Id="rId3" Type="http://schemas.openxmlformats.org/officeDocument/2006/relationships/hyperlink" Target="https://podminky.urs.cz/item/CS_URS_2025_01/171201201" TargetMode="External"/><Relationship Id="rId12" Type="http://schemas.openxmlformats.org/officeDocument/2006/relationships/hyperlink" Target="https://podminky.urs.cz/item/CS_URS_2025_01/185851129" TargetMode="External"/><Relationship Id="rId17" Type="http://schemas.openxmlformats.org/officeDocument/2006/relationships/hyperlink" Target="https://podminky.urs.cz/item/CS_URS_2025_01/997221559" TargetMode="External"/><Relationship Id="rId25" Type="http://schemas.openxmlformats.org/officeDocument/2006/relationships/hyperlink" Target="https://podminky.urs.cz/item/CS_URS_2025_01/742330043" TargetMode="External"/><Relationship Id="rId33" Type="http://schemas.openxmlformats.org/officeDocument/2006/relationships/hyperlink" Target="https://podminky.urs.cz/item/CS_URS_2024_02/220182209" TargetMode="External"/><Relationship Id="rId38" Type="http://schemas.openxmlformats.org/officeDocument/2006/relationships/hyperlink" Target="https://podminky.urs.cz/item/CS_URS_2025_01/220182410" TargetMode="External"/><Relationship Id="rId46" Type="http://schemas.openxmlformats.org/officeDocument/2006/relationships/hyperlink" Target="https://podminky.urs.cz/item/CS_URS_2025_01/460421182" TargetMode="External"/><Relationship Id="rId20" Type="http://schemas.openxmlformats.org/officeDocument/2006/relationships/hyperlink" Target="https://podminky.urs.cz/item/CS_URS_2025_01/742124005" TargetMode="External"/><Relationship Id="rId41" Type="http://schemas.openxmlformats.org/officeDocument/2006/relationships/hyperlink" Target="https://podminky.urs.cz/item/CS_URS_2025_01/460010024" TargetMode="External"/><Relationship Id="rId1" Type="http://schemas.openxmlformats.org/officeDocument/2006/relationships/hyperlink" Target="https://podminky.urs.cz/item/CS_URS_2025_01/113106123" TargetMode="External"/><Relationship Id="rId6" Type="http://schemas.openxmlformats.org/officeDocument/2006/relationships/hyperlink" Target="https://podminky.urs.cz/item/CS_URS_2025_01/181351103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032903000" TargetMode="External"/><Relationship Id="rId2" Type="http://schemas.openxmlformats.org/officeDocument/2006/relationships/hyperlink" Target="https://podminky.urs.cz/item/CS_URS_2024_02/013254001" TargetMode="External"/><Relationship Id="rId1" Type="http://schemas.openxmlformats.org/officeDocument/2006/relationships/hyperlink" Target="https://podminky.urs.cz/item/CS_URS_2024_02/013244001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AR41" sqref="AR4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85" t="s">
        <v>14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R5" s="16"/>
      <c r="BE5" s="182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86" t="s">
        <v>532</v>
      </c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R6" s="16"/>
      <c r="BE6" s="183"/>
      <c r="BS6" s="13" t="s">
        <v>6</v>
      </c>
    </row>
    <row r="7" spans="1:74" ht="12" customHeight="1">
      <c r="B7" s="16"/>
      <c r="D7" s="23" t="s">
        <v>17</v>
      </c>
      <c r="K7" s="21" t="s">
        <v>18</v>
      </c>
      <c r="AK7" s="23" t="s">
        <v>19</v>
      </c>
      <c r="AN7" s="21" t="s">
        <v>20</v>
      </c>
      <c r="AR7" s="16"/>
      <c r="BE7" s="183"/>
      <c r="BS7" s="13" t="s">
        <v>6</v>
      </c>
    </row>
    <row r="8" spans="1:74" ht="12" customHeight="1">
      <c r="B8" s="16"/>
      <c r="D8" s="23" t="s">
        <v>21</v>
      </c>
      <c r="K8" s="21" t="s">
        <v>22</v>
      </c>
      <c r="AK8" s="23" t="s">
        <v>23</v>
      </c>
      <c r="AN8" s="24" t="s">
        <v>24</v>
      </c>
      <c r="AR8" s="16"/>
      <c r="BE8" s="183"/>
      <c r="BS8" s="13" t="s">
        <v>6</v>
      </c>
    </row>
    <row r="9" spans="1:74" ht="29.25" customHeight="1">
      <c r="B9" s="16"/>
      <c r="D9" s="20" t="s">
        <v>25</v>
      </c>
      <c r="K9" s="25" t="s">
        <v>26</v>
      </c>
      <c r="AK9" s="20" t="s">
        <v>27</v>
      </c>
      <c r="AN9" s="25" t="s">
        <v>28</v>
      </c>
      <c r="AR9" s="16"/>
      <c r="BE9" s="183"/>
      <c r="BS9" s="13" t="s">
        <v>6</v>
      </c>
    </row>
    <row r="10" spans="1:74" ht="12" customHeight="1">
      <c r="B10" s="16"/>
      <c r="D10" s="23" t="s">
        <v>29</v>
      </c>
      <c r="AK10" s="23" t="s">
        <v>30</v>
      </c>
      <c r="AN10" s="21" t="s">
        <v>31</v>
      </c>
      <c r="AR10" s="16"/>
      <c r="BE10" s="183"/>
      <c r="BS10" s="13" t="s">
        <v>6</v>
      </c>
    </row>
    <row r="11" spans="1:74" ht="18.399999999999999" customHeight="1">
      <c r="B11" s="16"/>
      <c r="E11" s="21" t="s">
        <v>32</v>
      </c>
      <c r="AK11" s="23" t="s">
        <v>33</v>
      </c>
      <c r="AN11" s="21" t="s">
        <v>34</v>
      </c>
      <c r="AR11" s="16"/>
      <c r="BE11" s="183"/>
      <c r="BS11" s="13" t="s">
        <v>6</v>
      </c>
    </row>
    <row r="12" spans="1:74" ht="6.95" customHeight="1">
      <c r="B12" s="16"/>
      <c r="AR12" s="16"/>
      <c r="BE12" s="183"/>
      <c r="BS12" s="13" t="s">
        <v>6</v>
      </c>
    </row>
    <row r="13" spans="1:74" ht="12" customHeight="1">
      <c r="B13" s="16"/>
      <c r="D13" s="23" t="s">
        <v>35</v>
      </c>
      <c r="AK13" s="23" t="s">
        <v>30</v>
      </c>
      <c r="AN13" s="26" t="s">
        <v>36</v>
      </c>
      <c r="AR13" s="16"/>
      <c r="BE13" s="183"/>
      <c r="BS13" s="13" t="s">
        <v>6</v>
      </c>
    </row>
    <row r="14" spans="1:74" ht="12.75">
      <c r="B14" s="16"/>
      <c r="E14" s="187" t="s">
        <v>36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3" t="s">
        <v>33</v>
      </c>
      <c r="AN14" s="26" t="s">
        <v>36</v>
      </c>
      <c r="AR14" s="16"/>
      <c r="BE14" s="183"/>
      <c r="BS14" s="13" t="s">
        <v>6</v>
      </c>
    </row>
    <row r="15" spans="1:74" ht="6.95" customHeight="1">
      <c r="B15" s="16"/>
      <c r="AR15" s="16"/>
      <c r="BE15" s="183"/>
      <c r="BS15" s="13" t="s">
        <v>4</v>
      </c>
    </row>
    <row r="16" spans="1:74" ht="12" customHeight="1">
      <c r="B16" s="16"/>
      <c r="D16" s="23" t="s">
        <v>37</v>
      </c>
      <c r="AK16" s="23" t="s">
        <v>30</v>
      </c>
      <c r="AN16" s="21" t="s">
        <v>38</v>
      </c>
      <c r="AR16" s="16"/>
      <c r="BE16" s="183"/>
      <c r="BS16" s="13" t="s">
        <v>4</v>
      </c>
    </row>
    <row r="17" spans="2:71" ht="18.399999999999999" customHeight="1">
      <c r="B17" s="16"/>
      <c r="E17" s="21" t="s">
        <v>39</v>
      </c>
      <c r="AK17" s="23" t="s">
        <v>33</v>
      </c>
      <c r="AN17" s="21" t="s">
        <v>40</v>
      </c>
      <c r="AR17" s="16"/>
      <c r="BE17" s="183"/>
      <c r="BS17" s="13" t="s">
        <v>41</v>
      </c>
    </row>
    <row r="18" spans="2:71" ht="6.95" customHeight="1">
      <c r="B18" s="16"/>
      <c r="AR18" s="16"/>
      <c r="BE18" s="183"/>
      <c r="BS18" s="13" t="s">
        <v>6</v>
      </c>
    </row>
    <row r="19" spans="2:71" ht="12" customHeight="1">
      <c r="B19" s="16"/>
      <c r="D19" s="23" t="s">
        <v>42</v>
      </c>
      <c r="AK19" s="23" t="s">
        <v>30</v>
      </c>
      <c r="AN19" s="21" t="s">
        <v>38</v>
      </c>
      <c r="AR19" s="16"/>
      <c r="BE19" s="183"/>
      <c r="BS19" s="13" t="s">
        <v>6</v>
      </c>
    </row>
    <row r="20" spans="2:71" ht="18.399999999999999" customHeight="1">
      <c r="B20" s="16"/>
      <c r="E20" s="21" t="s">
        <v>39</v>
      </c>
      <c r="AK20" s="23" t="s">
        <v>33</v>
      </c>
      <c r="AN20" s="21" t="s">
        <v>40</v>
      </c>
      <c r="AR20" s="16"/>
      <c r="BE20" s="183"/>
      <c r="BS20" s="13" t="s">
        <v>4</v>
      </c>
    </row>
    <row r="21" spans="2:71" ht="6.95" customHeight="1">
      <c r="B21" s="16"/>
      <c r="AR21" s="16"/>
      <c r="BE21" s="183"/>
    </row>
    <row r="22" spans="2:71" ht="12" customHeight="1">
      <c r="B22" s="16"/>
      <c r="D22" s="23" t="s">
        <v>43</v>
      </c>
      <c r="AR22" s="16"/>
      <c r="BE22" s="183"/>
    </row>
    <row r="23" spans="2:71" ht="47.25" customHeight="1">
      <c r="B23" s="16"/>
      <c r="E23" s="189" t="s">
        <v>44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6"/>
      <c r="BE23" s="183"/>
    </row>
    <row r="24" spans="2:71" ht="6.95" customHeight="1">
      <c r="B24" s="16"/>
      <c r="AR24" s="16"/>
      <c r="BE24" s="183"/>
    </row>
    <row r="25" spans="2:71" ht="6.95" customHeight="1">
      <c r="B25" s="16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6"/>
      <c r="BE25" s="183"/>
    </row>
    <row r="26" spans="2:71" s="1" customFormat="1" ht="25.9" customHeight="1">
      <c r="B26" s="29"/>
      <c r="D26" s="30" t="s">
        <v>45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0">
        <f>ROUND(AG54,2)</f>
        <v>0</v>
      </c>
      <c r="AL26" s="191"/>
      <c r="AM26" s="191"/>
      <c r="AN26" s="191"/>
      <c r="AO26" s="191"/>
      <c r="AR26" s="29"/>
      <c r="BE26" s="183"/>
    </row>
    <row r="27" spans="2:71" s="1" customFormat="1" ht="6.95" customHeight="1">
      <c r="B27" s="29"/>
      <c r="AR27" s="29"/>
      <c r="BE27" s="183"/>
    </row>
    <row r="28" spans="2:71" s="1" customFormat="1" ht="12.75">
      <c r="B28" s="29"/>
      <c r="L28" s="192" t="s">
        <v>46</v>
      </c>
      <c r="M28" s="192"/>
      <c r="N28" s="192"/>
      <c r="O28" s="192"/>
      <c r="P28" s="192"/>
      <c r="W28" s="192" t="s">
        <v>47</v>
      </c>
      <c r="X28" s="192"/>
      <c r="Y28" s="192"/>
      <c r="Z28" s="192"/>
      <c r="AA28" s="192"/>
      <c r="AB28" s="192"/>
      <c r="AC28" s="192"/>
      <c r="AD28" s="192"/>
      <c r="AE28" s="192"/>
      <c r="AK28" s="192" t="s">
        <v>48</v>
      </c>
      <c r="AL28" s="192"/>
      <c r="AM28" s="192"/>
      <c r="AN28" s="192"/>
      <c r="AO28" s="192"/>
      <c r="AR28" s="29"/>
      <c r="BE28" s="183"/>
    </row>
    <row r="29" spans="2:71" s="2" customFormat="1" ht="14.45" customHeight="1">
      <c r="B29" s="33"/>
      <c r="D29" s="23" t="s">
        <v>49</v>
      </c>
      <c r="F29" s="23" t="s">
        <v>50</v>
      </c>
      <c r="L29" s="177">
        <v>0.21</v>
      </c>
      <c r="M29" s="176"/>
      <c r="N29" s="176"/>
      <c r="O29" s="176"/>
      <c r="P29" s="176"/>
      <c r="W29" s="175">
        <f>ROUND(AZ54, 2)</f>
        <v>0</v>
      </c>
      <c r="X29" s="176"/>
      <c r="Y29" s="176"/>
      <c r="Z29" s="176"/>
      <c r="AA29" s="176"/>
      <c r="AB29" s="176"/>
      <c r="AC29" s="176"/>
      <c r="AD29" s="176"/>
      <c r="AE29" s="176"/>
      <c r="AK29" s="175">
        <f>ROUND(AV54, 2)</f>
        <v>0</v>
      </c>
      <c r="AL29" s="176"/>
      <c r="AM29" s="176"/>
      <c r="AN29" s="176"/>
      <c r="AO29" s="176"/>
      <c r="AR29" s="33"/>
      <c r="BE29" s="184"/>
    </row>
    <row r="30" spans="2:71" s="2" customFormat="1" ht="14.45" customHeight="1">
      <c r="B30" s="33"/>
      <c r="F30" s="23" t="s">
        <v>51</v>
      </c>
      <c r="L30" s="177">
        <v>0.12</v>
      </c>
      <c r="M30" s="176"/>
      <c r="N30" s="176"/>
      <c r="O30" s="176"/>
      <c r="P30" s="176"/>
      <c r="W30" s="175">
        <f>ROUND(BA54, 2)</f>
        <v>0</v>
      </c>
      <c r="X30" s="176"/>
      <c r="Y30" s="176"/>
      <c r="Z30" s="176"/>
      <c r="AA30" s="176"/>
      <c r="AB30" s="176"/>
      <c r="AC30" s="176"/>
      <c r="AD30" s="176"/>
      <c r="AE30" s="176"/>
      <c r="AK30" s="175">
        <f>ROUND(AW54, 2)</f>
        <v>0</v>
      </c>
      <c r="AL30" s="176"/>
      <c r="AM30" s="176"/>
      <c r="AN30" s="176"/>
      <c r="AO30" s="176"/>
      <c r="AR30" s="33"/>
      <c r="BE30" s="184"/>
    </row>
    <row r="31" spans="2:71" s="2" customFormat="1" ht="14.45" hidden="1" customHeight="1">
      <c r="B31" s="33"/>
      <c r="F31" s="23" t="s">
        <v>52</v>
      </c>
      <c r="L31" s="177">
        <v>0.21</v>
      </c>
      <c r="M31" s="176"/>
      <c r="N31" s="176"/>
      <c r="O31" s="176"/>
      <c r="P31" s="176"/>
      <c r="W31" s="175">
        <f>ROUND(BB54, 2)</f>
        <v>0</v>
      </c>
      <c r="X31" s="176"/>
      <c r="Y31" s="176"/>
      <c r="Z31" s="176"/>
      <c r="AA31" s="176"/>
      <c r="AB31" s="176"/>
      <c r="AC31" s="176"/>
      <c r="AD31" s="176"/>
      <c r="AE31" s="176"/>
      <c r="AK31" s="175">
        <v>0</v>
      </c>
      <c r="AL31" s="176"/>
      <c r="AM31" s="176"/>
      <c r="AN31" s="176"/>
      <c r="AO31" s="176"/>
      <c r="AR31" s="33"/>
      <c r="BE31" s="184"/>
    </row>
    <row r="32" spans="2:71" s="2" customFormat="1" ht="14.45" hidden="1" customHeight="1">
      <c r="B32" s="33"/>
      <c r="F32" s="23" t="s">
        <v>53</v>
      </c>
      <c r="L32" s="177">
        <v>0.12</v>
      </c>
      <c r="M32" s="176"/>
      <c r="N32" s="176"/>
      <c r="O32" s="176"/>
      <c r="P32" s="176"/>
      <c r="W32" s="175">
        <f>ROUND(BC54, 2)</f>
        <v>0</v>
      </c>
      <c r="X32" s="176"/>
      <c r="Y32" s="176"/>
      <c r="Z32" s="176"/>
      <c r="AA32" s="176"/>
      <c r="AB32" s="176"/>
      <c r="AC32" s="176"/>
      <c r="AD32" s="176"/>
      <c r="AE32" s="176"/>
      <c r="AK32" s="175">
        <v>0</v>
      </c>
      <c r="AL32" s="176"/>
      <c r="AM32" s="176"/>
      <c r="AN32" s="176"/>
      <c r="AO32" s="176"/>
      <c r="AR32" s="33"/>
      <c r="BE32" s="184"/>
    </row>
    <row r="33" spans="2:44" s="2" customFormat="1" ht="14.45" hidden="1" customHeight="1">
      <c r="B33" s="33"/>
      <c r="F33" s="23" t="s">
        <v>54</v>
      </c>
      <c r="L33" s="177">
        <v>0</v>
      </c>
      <c r="M33" s="176"/>
      <c r="N33" s="176"/>
      <c r="O33" s="176"/>
      <c r="P33" s="176"/>
      <c r="W33" s="175">
        <f>ROUND(BD54, 2)</f>
        <v>0</v>
      </c>
      <c r="X33" s="176"/>
      <c r="Y33" s="176"/>
      <c r="Z33" s="176"/>
      <c r="AA33" s="176"/>
      <c r="AB33" s="176"/>
      <c r="AC33" s="176"/>
      <c r="AD33" s="176"/>
      <c r="AE33" s="176"/>
      <c r="AK33" s="175">
        <v>0</v>
      </c>
      <c r="AL33" s="176"/>
      <c r="AM33" s="176"/>
      <c r="AN33" s="176"/>
      <c r="AO33" s="176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55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56</v>
      </c>
      <c r="U35" s="36"/>
      <c r="V35" s="36"/>
      <c r="W35" s="36"/>
      <c r="X35" s="178" t="s">
        <v>57</v>
      </c>
      <c r="Y35" s="179"/>
      <c r="Z35" s="179"/>
      <c r="AA35" s="179"/>
      <c r="AB35" s="179"/>
      <c r="AC35" s="36"/>
      <c r="AD35" s="36"/>
      <c r="AE35" s="36"/>
      <c r="AF35" s="36"/>
      <c r="AG35" s="36"/>
      <c r="AH35" s="36"/>
      <c r="AI35" s="36"/>
      <c r="AJ35" s="36"/>
      <c r="AK35" s="180">
        <f>SUM(AK26:AK33)</f>
        <v>0</v>
      </c>
      <c r="AL35" s="179"/>
      <c r="AM35" s="179"/>
      <c r="AN35" s="179"/>
      <c r="AO35" s="181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7" t="s">
        <v>58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3" t="s">
        <v>13</v>
      </c>
      <c r="L44" s="3" t="str">
        <f>K5</f>
        <v>Brno</v>
      </c>
      <c r="AR44" s="42"/>
    </row>
    <row r="45" spans="2:44" s="4" customFormat="1" ht="36.950000000000003" customHeight="1">
      <c r="B45" s="43"/>
      <c r="C45" s="44" t="s">
        <v>16</v>
      </c>
      <c r="L45" s="166" t="str">
        <f>K6</f>
        <v>Oprava a doplnění optického kabelu v trase mezi SSZ 4.41 Bělohorská – Jedovnická a SSZ 4.16 Jedovnická – Novolíšeňská</v>
      </c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3" t="s">
        <v>21</v>
      </c>
      <c r="L47" s="45" t="str">
        <f>IF(K8="","",K8)</f>
        <v>Brno - Vinohrady, Líšeň</v>
      </c>
      <c r="AI47" s="23" t="s">
        <v>23</v>
      </c>
      <c r="AM47" s="168" t="str">
        <f>IF(AN8= "","",AN8)</f>
        <v>12. 2. 2025</v>
      </c>
      <c r="AN47" s="168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3" t="s">
        <v>29</v>
      </c>
      <c r="L49" s="3" t="str">
        <f>IF(E11= "","",E11)</f>
        <v>Brněnské komunikace, a.s.</v>
      </c>
      <c r="AI49" s="23" t="s">
        <v>37</v>
      </c>
      <c r="AM49" s="169" t="str">
        <f>IF(E17="","",E17)</f>
        <v>PK SSZ Obrdlík, s.r.o.</v>
      </c>
      <c r="AN49" s="170"/>
      <c r="AO49" s="170"/>
      <c r="AP49" s="170"/>
      <c r="AR49" s="29"/>
      <c r="AS49" s="171" t="s">
        <v>59</v>
      </c>
      <c r="AT49" s="172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3" t="s">
        <v>35</v>
      </c>
      <c r="L50" s="3" t="str">
        <f>IF(E14= "Vyplň údaj","",E14)</f>
        <v/>
      </c>
      <c r="AI50" s="23" t="s">
        <v>42</v>
      </c>
      <c r="AM50" s="169" t="str">
        <f>IF(E20="","",E20)</f>
        <v>PK SSZ Obrdlík, s.r.o.</v>
      </c>
      <c r="AN50" s="170"/>
      <c r="AO50" s="170"/>
      <c r="AP50" s="170"/>
      <c r="AR50" s="29"/>
      <c r="AS50" s="173"/>
      <c r="AT50" s="174"/>
      <c r="BD50" s="50"/>
    </row>
    <row r="51" spans="1:91" s="1" customFormat="1" ht="10.9" customHeight="1">
      <c r="B51" s="29"/>
      <c r="AR51" s="29"/>
      <c r="AS51" s="173"/>
      <c r="AT51" s="174"/>
      <c r="BD51" s="50"/>
    </row>
    <row r="52" spans="1:91" s="1" customFormat="1" ht="29.25" customHeight="1">
      <c r="B52" s="29"/>
      <c r="C52" s="162" t="s">
        <v>60</v>
      </c>
      <c r="D52" s="163"/>
      <c r="E52" s="163"/>
      <c r="F52" s="163"/>
      <c r="G52" s="163"/>
      <c r="H52" s="51"/>
      <c r="I52" s="164" t="s">
        <v>61</v>
      </c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5" t="s">
        <v>62</v>
      </c>
      <c r="AH52" s="163"/>
      <c r="AI52" s="163"/>
      <c r="AJ52" s="163"/>
      <c r="AK52" s="163"/>
      <c r="AL52" s="163"/>
      <c r="AM52" s="163"/>
      <c r="AN52" s="164" t="s">
        <v>63</v>
      </c>
      <c r="AO52" s="163"/>
      <c r="AP52" s="163"/>
      <c r="AQ52" s="52" t="s">
        <v>64</v>
      </c>
      <c r="AR52" s="29"/>
      <c r="AS52" s="53" t="s">
        <v>65</v>
      </c>
      <c r="AT52" s="54" t="s">
        <v>66</v>
      </c>
      <c r="AU52" s="54" t="s">
        <v>67</v>
      </c>
      <c r="AV52" s="54" t="s">
        <v>68</v>
      </c>
      <c r="AW52" s="54" t="s">
        <v>69</v>
      </c>
      <c r="AX52" s="54" t="s">
        <v>70</v>
      </c>
      <c r="AY52" s="54" t="s">
        <v>71</v>
      </c>
      <c r="AZ52" s="54" t="s">
        <v>72</v>
      </c>
      <c r="BA52" s="54" t="s">
        <v>73</v>
      </c>
      <c r="BB52" s="54" t="s">
        <v>74</v>
      </c>
      <c r="BC52" s="54" t="s">
        <v>75</v>
      </c>
      <c r="BD52" s="55" t="s">
        <v>76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77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160">
        <f>ROUND(SUM(AG55:AG56),2)</f>
        <v>0</v>
      </c>
      <c r="AH54" s="160"/>
      <c r="AI54" s="160"/>
      <c r="AJ54" s="160"/>
      <c r="AK54" s="160"/>
      <c r="AL54" s="160"/>
      <c r="AM54" s="160"/>
      <c r="AN54" s="161">
        <f>SUM(AG54,AT54)</f>
        <v>0</v>
      </c>
      <c r="AO54" s="161"/>
      <c r="AP54" s="161"/>
      <c r="AQ54" s="61" t="s">
        <v>78</v>
      </c>
      <c r="AR54" s="57"/>
      <c r="AS54" s="62">
        <f>ROUND(SUM(AS55:AS56),2)</f>
        <v>0</v>
      </c>
      <c r="AT54" s="63">
        <f>ROUND(SUM(AV54:AW54),2)</f>
        <v>0</v>
      </c>
      <c r="AU54" s="64">
        <f>ROUND(SUM(AU55:AU56),5)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ROUND(SUM(AZ55:AZ56),2)</f>
        <v>0</v>
      </c>
      <c r="BA54" s="63">
        <f>ROUND(SUM(BA55:BA56),2)</f>
        <v>0</v>
      </c>
      <c r="BB54" s="63">
        <f>ROUND(SUM(BB55:BB56),2)</f>
        <v>0</v>
      </c>
      <c r="BC54" s="63">
        <f>ROUND(SUM(BC55:BC56),2)</f>
        <v>0</v>
      </c>
      <c r="BD54" s="65">
        <f>ROUND(SUM(BD55:BD56),2)</f>
        <v>0</v>
      </c>
      <c r="BS54" s="66" t="s">
        <v>79</v>
      </c>
      <c r="BT54" s="66" t="s">
        <v>80</v>
      </c>
      <c r="BU54" s="67" t="s">
        <v>81</v>
      </c>
      <c r="BV54" s="66" t="s">
        <v>82</v>
      </c>
      <c r="BW54" s="66" t="s">
        <v>5</v>
      </c>
      <c r="BX54" s="66" t="s">
        <v>83</v>
      </c>
      <c r="CL54" s="66" t="s">
        <v>18</v>
      </c>
    </row>
    <row r="55" spans="1:91" s="6" customFormat="1" ht="37.5" customHeight="1">
      <c r="A55" s="68" t="s">
        <v>84</v>
      </c>
      <c r="B55" s="69"/>
      <c r="C55" s="70"/>
      <c r="D55" s="159" t="s">
        <v>85</v>
      </c>
      <c r="E55" s="159"/>
      <c r="F55" s="159"/>
      <c r="G55" s="159"/>
      <c r="H55" s="159"/>
      <c r="I55" s="71"/>
      <c r="J55" s="159" t="s">
        <v>532</v>
      </c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7">
        <f>'PS463 - Doplnění optickéh...'!J30</f>
        <v>0</v>
      </c>
      <c r="AH55" s="158"/>
      <c r="AI55" s="158"/>
      <c r="AJ55" s="158"/>
      <c r="AK55" s="158"/>
      <c r="AL55" s="158"/>
      <c r="AM55" s="158"/>
      <c r="AN55" s="157">
        <f>SUM(AG55,AT55)</f>
        <v>0</v>
      </c>
      <c r="AO55" s="158"/>
      <c r="AP55" s="158"/>
      <c r="AQ55" s="72" t="s">
        <v>86</v>
      </c>
      <c r="AR55" s="69"/>
      <c r="AS55" s="73">
        <v>0</v>
      </c>
      <c r="AT55" s="74">
        <f>ROUND(SUM(AV55:AW55),2)</f>
        <v>0</v>
      </c>
      <c r="AU55" s="75">
        <f>'PS463 - Doplnění optickéh...'!P91</f>
        <v>0</v>
      </c>
      <c r="AV55" s="74">
        <f>'PS463 - Doplnění optickéh...'!J33</f>
        <v>0</v>
      </c>
      <c r="AW55" s="74">
        <f>'PS463 - Doplnění optickéh...'!J34</f>
        <v>0</v>
      </c>
      <c r="AX55" s="74">
        <f>'PS463 - Doplnění optickéh...'!J35</f>
        <v>0</v>
      </c>
      <c r="AY55" s="74">
        <f>'PS463 - Doplnění optickéh...'!J36</f>
        <v>0</v>
      </c>
      <c r="AZ55" s="74">
        <f>'PS463 - Doplnění optickéh...'!F33</f>
        <v>0</v>
      </c>
      <c r="BA55" s="74">
        <f>'PS463 - Doplnění optickéh...'!F34</f>
        <v>0</v>
      </c>
      <c r="BB55" s="74">
        <f>'PS463 - Doplnění optickéh...'!F35</f>
        <v>0</v>
      </c>
      <c r="BC55" s="74">
        <f>'PS463 - Doplnění optickéh...'!F36</f>
        <v>0</v>
      </c>
      <c r="BD55" s="76">
        <f>'PS463 - Doplnění optickéh...'!F37</f>
        <v>0</v>
      </c>
      <c r="BT55" s="77" t="s">
        <v>87</v>
      </c>
      <c r="BV55" s="77" t="s">
        <v>82</v>
      </c>
      <c r="BW55" s="77" t="s">
        <v>88</v>
      </c>
      <c r="BX55" s="77" t="s">
        <v>5</v>
      </c>
      <c r="CL55" s="77" t="s">
        <v>18</v>
      </c>
      <c r="CM55" s="77" t="s">
        <v>89</v>
      </c>
    </row>
    <row r="56" spans="1:91" s="6" customFormat="1" ht="16.5" customHeight="1">
      <c r="A56" s="68" t="s">
        <v>84</v>
      </c>
      <c r="B56" s="69"/>
      <c r="C56" s="70"/>
      <c r="D56" s="159" t="s">
        <v>90</v>
      </c>
      <c r="E56" s="159"/>
      <c r="F56" s="159"/>
      <c r="G56" s="159"/>
      <c r="H56" s="159"/>
      <c r="I56" s="71"/>
      <c r="J56" s="159" t="s">
        <v>91</v>
      </c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7">
        <f>'VRN - Vedlejší  a ostatní...'!J30</f>
        <v>0</v>
      </c>
      <c r="AH56" s="158"/>
      <c r="AI56" s="158"/>
      <c r="AJ56" s="158"/>
      <c r="AK56" s="158"/>
      <c r="AL56" s="158"/>
      <c r="AM56" s="158"/>
      <c r="AN56" s="157">
        <f>SUM(AG56,AT56)</f>
        <v>0</v>
      </c>
      <c r="AO56" s="158"/>
      <c r="AP56" s="158"/>
      <c r="AQ56" s="72" t="s">
        <v>92</v>
      </c>
      <c r="AR56" s="69"/>
      <c r="AS56" s="78">
        <v>0</v>
      </c>
      <c r="AT56" s="79">
        <f>ROUND(SUM(AV56:AW56),2)</f>
        <v>0</v>
      </c>
      <c r="AU56" s="80">
        <f>'VRN - Vedlejší  a ostatní...'!P82</f>
        <v>0</v>
      </c>
      <c r="AV56" s="79">
        <f>'VRN - Vedlejší  a ostatní...'!J33</f>
        <v>0</v>
      </c>
      <c r="AW56" s="79">
        <f>'VRN - Vedlejší  a ostatní...'!J34</f>
        <v>0</v>
      </c>
      <c r="AX56" s="79">
        <f>'VRN - Vedlejší  a ostatní...'!J35</f>
        <v>0</v>
      </c>
      <c r="AY56" s="79">
        <f>'VRN - Vedlejší  a ostatní...'!J36</f>
        <v>0</v>
      </c>
      <c r="AZ56" s="79">
        <f>'VRN - Vedlejší  a ostatní...'!F33</f>
        <v>0</v>
      </c>
      <c r="BA56" s="79">
        <f>'VRN - Vedlejší  a ostatní...'!F34</f>
        <v>0</v>
      </c>
      <c r="BB56" s="79">
        <f>'VRN - Vedlejší  a ostatní...'!F35</f>
        <v>0</v>
      </c>
      <c r="BC56" s="79">
        <f>'VRN - Vedlejší  a ostatní...'!F36</f>
        <v>0</v>
      </c>
      <c r="BD56" s="81">
        <f>'VRN - Vedlejší  a ostatní...'!F37</f>
        <v>0</v>
      </c>
      <c r="BT56" s="77" t="s">
        <v>87</v>
      </c>
      <c r="BV56" s="77" t="s">
        <v>82</v>
      </c>
      <c r="BW56" s="77" t="s">
        <v>93</v>
      </c>
      <c r="BX56" s="77" t="s">
        <v>5</v>
      </c>
      <c r="CL56" s="77" t="s">
        <v>18</v>
      </c>
      <c r="CM56" s="77" t="s">
        <v>89</v>
      </c>
    </row>
    <row r="57" spans="1:91" s="1" customFormat="1" ht="30" customHeight="1">
      <c r="B57" s="29"/>
      <c r="AR57" s="29"/>
    </row>
    <row r="58" spans="1:91" s="1" customFormat="1" ht="6.95" customHeight="1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29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PS463 - Doplnění optickéh...'!C2" display="/" xr:uid="{00000000-0004-0000-0000-000000000000}"/>
    <hyperlink ref="A56" location="'VRN - Vedlejší  a ostatní...'!C2" display="/" xr:uid="{00000000-0004-0000-0000-000001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0"/>
  <sheetViews>
    <sheetView showGridLines="0" topLeftCell="A134" workbookViewId="0">
      <selection activeCell="F21" sqref="F2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89</v>
      </c>
    </row>
    <row r="4" spans="2:46" ht="24.95" customHeight="1">
      <c r="B4" s="16"/>
      <c r="D4" s="17" t="s">
        <v>94</v>
      </c>
      <c r="L4" s="16"/>
      <c r="M4" s="82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4" t="str">
        <f>'Rekapitulace stavby'!K6</f>
        <v>Oprava a doplnění optického kabelu v trase mezi SSZ 4.41 Bělohorská – Jedovnická a SSZ 4.16 Jedovnická – Novolíšeňská</v>
      </c>
      <c r="F7" s="195"/>
      <c r="G7" s="195"/>
      <c r="H7" s="195"/>
      <c r="L7" s="16"/>
    </row>
    <row r="8" spans="2:46" s="1" customFormat="1" ht="12" customHeight="1">
      <c r="B8" s="29"/>
      <c r="D8" s="23" t="s">
        <v>95</v>
      </c>
      <c r="L8" s="29"/>
    </row>
    <row r="9" spans="2:46" s="1" customFormat="1" ht="30" customHeight="1">
      <c r="B9" s="29"/>
      <c r="E9" s="166" t="s">
        <v>533</v>
      </c>
      <c r="F9" s="193"/>
      <c r="G9" s="193"/>
      <c r="H9" s="193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3" t="s">
        <v>17</v>
      </c>
      <c r="F11" s="21" t="s">
        <v>18</v>
      </c>
      <c r="I11" s="23" t="s">
        <v>19</v>
      </c>
      <c r="J11" s="21" t="s">
        <v>20</v>
      </c>
      <c r="L11" s="29"/>
    </row>
    <row r="12" spans="2:46" s="1" customFormat="1" ht="12" customHeight="1">
      <c r="B12" s="29"/>
      <c r="D12" s="23" t="s">
        <v>21</v>
      </c>
      <c r="F12" s="21" t="s">
        <v>22</v>
      </c>
      <c r="I12" s="23" t="s">
        <v>23</v>
      </c>
      <c r="J12" s="46" t="str">
        <f>'Rekapitulace stavby'!AN8</f>
        <v>12. 2. 2025</v>
      </c>
      <c r="L12" s="29"/>
    </row>
    <row r="13" spans="2:46" s="1" customFormat="1" ht="21.75" customHeight="1">
      <c r="B13" s="29"/>
      <c r="D13" s="20" t="s">
        <v>25</v>
      </c>
      <c r="F13" s="25" t="s">
        <v>26</v>
      </c>
      <c r="I13" s="20" t="s">
        <v>27</v>
      </c>
      <c r="J13" s="25" t="s">
        <v>28</v>
      </c>
      <c r="L13" s="29"/>
    </row>
    <row r="14" spans="2:46" s="1" customFormat="1" ht="12" customHeight="1">
      <c r="B14" s="29"/>
      <c r="D14" s="23" t="s">
        <v>29</v>
      </c>
      <c r="I14" s="23" t="s">
        <v>30</v>
      </c>
      <c r="J14" s="21" t="s">
        <v>31</v>
      </c>
      <c r="L14" s="29"/>
    </row>
    <row r="15" spans="2:46" s="1" customFormat="1" ht="18" customHeight="1">
      <c r="B15" s="29"/>
      <c r="E15" s="21" t="s">
        <v>32</v>
      </c>
      <c r="I15" s="23" t="s">
        <v>33</v>
      </c>
      <c r="J15" s="21" t="s">
        <v>34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3" t="s">
        <v>35</v>
      </c>
      <c r="I17" s="23" t="s">
        <v>30</v>
      </c>
      <c r="J17" s="24" t="str">
        <f>'Rekapitulace stavby'!AN13</f>
        <v>Vyplň údaj</v>
      </c>
      <c r="L17" s="29"/>
    </row>
    <row r="18" spans="2:12" s="1" customFormat="1" ht="18" customHeight="1">
      <c r="B18" s="29"/>
      <c r="E18" s="196" t="str">
        <f>'Rekapitulace stavby'!E14</f>
        <v>Vyplň údaj</v>
      </c>
      <c r="F18" s="185"/>
      <c r="G18" s="185"/>
      <c r="H18" s="185"/>
      <c r="I18" s="23" t="s">
        <v>33</v>
      </c>
      <c r="J18" s="24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3" t="s">
        <v>37</v>
      </c>
      <c r="I20" s="23" t="s">
        <v>30</v>
      </c>
      <c r="J20" s="21" t="s">
        <v>38</v>
      </c>
      <c r="L20" s="29"/>
    </row>
    <row r="21" spans="2:12" s="1" customFormat="1" ht="18" customHeight="1">
      <c r="B21" s="29"/>
      <c r="E21" s="21" t="s">
        <v>39</v>
      </c>
      <c r="I21" s="23" t="s">
        <v>33</v>
      </c>
      <c r="J21" s="21" t="s">
        <v>40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3" t="s">
        <v>42</v>
      </c>
      <c r="I23" s="23" t="s">
        <v>30</v>
      </c>
      <c r="J23" s="21" t="s">
        <v>38</v>
      </c>
      <c r="L23" s="29"/>
    </row>
    <row r="24" spans="2:12" s="1" customFormat="1" ht="18" customHeight="1">
      <c r="B24" s="29"/>
      <c r="E24" s="21" t="s">
        <v>39</v>
      </c>
      <c r="I24" s="23" t="s">
        <v>33</v>
      </c>
      <c r="J24" s="21" t="s">
        <v>40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3" t="s">
        <v>43</v>
      </c>
      <c r="L26" s="29"/>
    </row>
    <row r="27" spans="2:12" s="7" customFormat="1" ht="16.5" customHeight="1">
      <c r="B27" s="83"/>
      <c r="E27" s="189" t="s">
        <v>78</v>
      </c>
      <c r="F27" s="189"/>
      <c r="G27" s="189"/>
      <c r="H27" s="189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45</v>
      </c>
      <c r="J30" s="60">
        <f>ROUND(J91,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47</v>
      </c>
      <c r="I32" s="32" t="s">
        <v>46</v>
      </c>
      <c r="J32" s="32" t="s">
        <v>48</v>
      </c>
      <c r="L32" s="29"/>
    </row>
    <row r="33" spans="2:12" s="1" customFormat="1" ht="14.45" customHeight="1">
      <c r="B33" s="29"/>
      <c r="D33" s="49" t="s">
        <v>49</v>
      </c>
      <c r="E33" s="23" t="s">
        <v>50</v>
      </c>
      <c r="F33" s="85">
        <f>ROUND((SUM(BE91:BE229)),  2)</f>
        <v>0</v>
      </c>
      <c r="I33" s="86">
        <v>0.21</v>
      </c>
      <c r="J33" s="85">
        <f>ROUND(((SUM(BE91:BE229))*I33),  2)</f>
        <v>0</v>
      </c>
      <c r="L33" s="29"/>
    </row>
    <row r="34" spans="2:12" s="1" customFormat="1" ht="14.45" customHeight="1">
      <c r="B34" s="29"/>
      <c r="E34" s="23" t="s">
        <v>51</v>
      </c>
      <c r="F34" s="85">
        <f>ROUND((SUM(BF91:BF229)),  2)</f>
        <v>0</v>
      </c>
      <c r="I34" s="86">
        <v>0.12</v>
      </c>
      <c r="J34" s="85">
        <f>ROUND(((SUM(BF91:BF229))*I34),  2)</f>
        <v>0</v>
      </c>
      <c r="L34" s="29"/>
    </row>
    <row r="35" spans="2:12" s="1" customFormat="1" ht="14.45" hidden="1" customHeight="1">
      <c r="B35" s="29"/>
      <c r="E35" s="23" t="s">
        <v>52</v>
      </c>
      <c r="F35" s="85">
        <f>ROUND((SUM(BG91:BG229)),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3" t="s">
        <v>53</v>
      </c>
      <c r="F36" s="85">
        <f>ROUND((SUM(BH91:BH229)),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3" t="s">
        <v>54</v>
      </c>
      <c r="F37" s="85">
        <f>ROUND((SUM(BI91:BI229)),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55</v>
      </c>
      <c r="E39" s="51"/>
      <c r="F39" s="51"/>
      <c r="G39" s="89" t="s">
        <v>56</v>
      </c>
      <c r="H39" s="90" t="s">
        <v>57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7" t="s">
        <v>96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3" t="s">
        <v>16</v>
      </c>
      <c r="L47" s="29"/>
    </row>
    <row r="48" spans="2:12" s="1" customFormat="1" ht="26.25" customHeight="1">
      <c r="B48" s="29"/>
      <c r="E48" s="194" t="str">
        <f>E7</f>
        <v>Oprava a doplnění optického kabelu v trase mezi SSZ 4.41 Bělohorská – Jedovnická a SSZ 4.16 Jedovnická – Novolíšeňská</v>
      </c>
      <c r="F48" s="195"/>
      <c r="G48" s="195"/>
      <c r="H48" s="195"/>
      <c r="L48" s="29"/>
    </row>
    <row r="49" spans="2:47" s="1" customFormat="1" ht="12" customHeight="1">
      <c r="B49" s="29"/>
      <c r="C49" s="23" t="s">
        <v>95</v>
      </c>
      <c r="L49" s="29"/>
    </row>
    <row r="50" spans="2:47" s="1" customFormat="1" ht="30" customHeight="1">
      <c r="B50" s="29"/>
      <c r="E50" s="166" t="str">
        <f>E9</f>
        <v>PS463 - Oprava a doplnění optického kabelu v trase mezi SSZ 4.41 Bělohorská – Jedovnická a SSZ 4.16 Jedovnická – Novolíšeňská</v>
      </c>
      <c r="F50" s="193"/>
      <c r="G50" s="193"/>
      <c r="H50" s="193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3" t="s">
        <v>21</v>
      </c>
      <c r="F52" s="21" t="str">
        <f>F12</f>
        <v>Brno - Vinohrady, Líšeň</v>
      </c>
      <c r="I52" s="23" t="s">
        <v>23</v>
      </c>
      <c r="J52" s="46" t="str">
        <f>IF(J12="","",J12)</f>
        <v>12. 2. 2025</v>
      </c>
      <c r="L52" s="29"/>
    </row>
    <row r="53" spans="2:47" s="1" customFormat="1" ht="6.95" customHeight="1">
      <c r="B53" s="29"/>
      <c r="L53" s="29"/>
    </row>
    <row r="54" spans="2:47" s="1" customFormat="1" ht="25.7" customHeight="1">
      <c r="B54" s="29"/>
      <c r="C54" s="23" t="s">
        <v>29</v>
      </c>
      <c r="F54" s="21" t="str">
        <f>E15</f>
        <v>Brněnské komunikace, a.s.</v>
      </c>
      <c r="I54" s="23" t="s">
        <v>37</v>
      </c>
      <c r="J54" s="27" t="str">
        <f>E21</f>
        <v>PK SSZ Obrdlík, s.r.o.</v>
      </c>
      <c r="L54" s="29"/>
    </row>
    <row r="55" spans="2:47" s="1" customFormat="1" ht="25.7" customHeight="1">
      <c r="B55" s="29"/>
      <c r="C55" s="23" t="s">
        <v>35</v>
      </c>
      <c r="F55" s="21" t="str">
        <f>IF(E18="","",E18)</f>
        <v>Vyplň údaj</v>
      </c>
      <c r="I55" s="23" t="s">
        <v>42</v>
      </c>
      <c r="J55" s="27" t="str">
        <f>E24</f>
        <v>PK SSZ Obrdlík, s.r.o.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97</v>
      </c>
      <c r="D57" s="87"/>
      <c r="E57" s="87"/>
      <c r="F57" s="87"/>
      <c r="G57" s="87"/>
      <c r="H57" s="87"/>
      <c r="I57" s="87"/>
      <c r="J57" s="94" t="s">
        <v>98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77</v>
      </c>
      <c r="J59" s="60">
        <f>J91</f>
        <v>0</v>
      </c>
      <c r="L59" s="29"/>
      <c r="AU59" s="13" t="s">
        <v>99</v>
      </c>
    </row>
    <row r="60" spans="2:47" s="8" customFormat="1" ht="24.95" customHeight="1">
      <c r="B60" s="96"/>
      <c r="D60" s="97" t="s">
        <v>100</v>
      </c>
      <c r="E60" s="98"/>
      <c r="F60" s="98"/>
      <c r="G60" s="98"/>
      <c r="H60" s="98"/>
      <c r="I60" s="98"/>
      <c r="J60" s="99">
        <f>J92</f>
        <v>0</v>
      </c>
      <c r="L60" s="96"/>
    </row>
    <row r="61" spans="2:47" s="9" customFormat="1" ht="19.899999999999999" customHeight="1">
      <c r="B61" s="100"/>
      <c r="D61" s="101" t="s">
        <v>101</v>
      </c>
      <c r="E61" s="102"/>
      <c r="F61" s="102"/>
      <c r="G61" s="102"/>
      <c r="H61" s="102"/>
      <c r="I61" s="102"/>
      <c r="J61" s="103">
        <f>J93</f>
        <v>0</v>
      </c>
      <c r="L61" s="100"/>
    </row>
    <row r="62" spans="2:47" s="9" customFormat="1" ht="19.899999999999999" customHeight="1">
      <c r="B62" s="100"/>
      <c r="D62" s="101" t="s">
        <v>102</v>
      </c>
      <c r="E62" s="102"/>
      <c r="F62" s="102"/>
      <c r="G62" s="102"/>
      <c r="H62" s="102"/>
      <c r="I62" s="102"/>
      <c r="J62" s="103">
        <f>J120</f>
        <v>0</v>
      </c>
      <c r="L62" s="100"/>
    </row>
    <row r="63" spans="2:47" s="9" customFormat="1" ht="19.899999999999999" customHeight="1">
      <c r="B63" s="100"/>
      <c r="D63" s="101" t="s">
        <v>103</v>
      </c>
      <c r="E63" s="102"/>
      <c r="F63" s="102"/>
      <c r="G63" s="102"/>
      <c r="H63" s="102"/>
      <c r="I63" s="102"/>
      <c r="J63" s="103">
        <f>J125</f>
        <v>0</v>
      </c>
      <c r="L63" s="100"/>
    </row>
    <row r="64" spans="2:47" s="9" customFormat="1" ht="14.85" customHeight="1">
      <c r="B64" s="100"/>
      <c r="D64" s="101" t="s">
        <v>104</v>
      </c>
      <c r="E64" s="102"/>
      <c r="F64" s="102"/>
      <c r="G64" s="102"/>
      <c r="H64" s="102"/>
      <c r="I64" s="102"/>
      <c r="J64" s="103">
        <f>J128</f>
        <v>0</v>
      </c>
      <c r="L64" s="100"/>
    </row>
    <row r="65" spans="2:12" s="9" customFormat="1" ht="14.85" customHeight="1">
      <c r="B65" s="100"/>
      <c r="D65" s="101" t="s">
        <v>105</v>
      </c>
      <c r="E65" s="102"/>
      <c r="F65" s="102"/>
      <c r="G65" s="102"/>
      <c r="H65" s="102"/>
      <c r="I65" s="102"/>
      <c r="J65" s="103">
        <f>J133</f>
        <v>0</v>
      </c>
      <c r="L65" s="100"/>
    </row>
    <row r="66" spans="2:12" s="8" customFormat="1" ht="24.95" customHeight="1">
      <c r="B66" s="96"/>
      <c r="D66" s="97" t="s">
        <v>106</v>
      </c>
      <c r="E66" s="98"/>
      <c r="F66" s="98"/>
      <c r="G66" s="98"/>
      <c r="H66" s="98"/>
      <c r="I66" s="98"/>
      <c r="J66" s="99">
        <f>J136</f>
        <v>0</v>
      </c>
      <c r="L66" s="96"/>
    </row>
    <row r="67" spans="2:12" s="9" customFormat="1" ht="19.899999999999999" customHeight="1">
      <c r="B67" s="100"/>
      <c r="D67" s="101" t="s">
        <v>107</v>
      </c>
      <c r="E67" s="102"/>
      <c r="F67" s="102"/>
      <c r="G67" s="102"/>
      <c r="H67" s="102"/>
      <c r="I67" s="102"/>
      <c r="J67" s="103">
        <f>J137</f>
        <v>0</v>
      </c>
      <c r="L67" s="100"/>
    </row>
    <row r="68" spans="2:12" s="8" customFormat="1" ht="24.95" customHeight="1">
      <c r="B68" s="96"/>
      <c r="D68" s="97" t="s">
        <v>108</v>
      </c>
      <c r="E68" s="98"/>
      <c r="F68" s="98"/>
      <c r="G68" s="98"/>
      <c r="H68" s="98"/>
      <c r="I68" s="98"/>
      <c r="J68" s="99">
        <f>J158</f>
        <v>0</v>
      </c>
      <c r="L68" s="96"/>
    </row>
    <row r="69" spans="2:12" s="9" customFormat="1" ht="19.899999999999999" customHeight="1">
      <c r="B69" s="100"/>
      <c r="D69" s="101" t="s">
        <v>109</v>
      </c>
      <c r="E69" s="102"/>
      <c r="F69" s="102"/>
      <c r="G69" s="102"/>
      <c r="H69" s="102"/>
      <c r="I69" s="102"/>
      <c r="J69" s="103">
        <f>J159</f>
        <v>0</v>
      </c>
      <c r="L69" s="100"/>
    </row>
    <row r="70" spans="2:12" s="9" customFormat="1" ht="14.85" customHeight="1">
      <c r="B70" s="100"/>
      <c r="D70" s="101" t="s">
        <v>110</v>
      </c>
      <c r="E70" s="102"/>
      <c r="F70" s="102"/>
      <c r="G70" s="102"/>
      <c r="H70" s="102"/>
      <c r="I70" s="102"/>
      <c r="J70" s="103">
        <f>J193</f>
        <v>0</v>
      </c>
      <c r="L70" s="100"/>
    </row>
    <row r="71" spans="2:12" s="9" customFormat="1" ht="19.899999999999999" customHeight="1">
      <c r="B71" s="100"/>
      <c r="D71" s="101" t="s">
        <v>111</v>
      </c>
      <c r="E71" s="102"/>
      <c r="F71" s="102"/>
      <c r="G71" s="102"/>
      <c r="H71" s="102"/>
      <c r="I71" s="102"/>
      <c r="J71" s="103">
        <f>J209</f>
        <v>0</v>
      </c>
      <c r="L71" s="100"/>
    </row>
    <row r="72" spans="2:12" s="1" customFormat="1" ht="21.75" customHeight="1">
      <c r="B72" s="29"/>
      <c r="L72" s="29"/>
    </row>
    <row r="73" spans="2:12" s="1" customFormat="1" ht="6.95" customHeight="1"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29"/>
    </row>
    <row r="77" spans="2:12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9"/>
    </row>
    <row r="78" spans="2:12" s="1" customFormat="1" ht="24.95" customHeight="1">
      <c r="B78" s="29"/>
      <c r="C78" s="17" t="s">
        <v>112</v>
      </c>
      <c r="L78" s="29"/>
    </row>
    <row r="79" spans="2:12" s="1" customFormat="1" ht="6.95" customHeight="1">
      <c r="B79" s="29"/>
      <c r="L79" s="29"/>
    </row>
    <row r="80" spans="2:12" s="1" customFormat="1" ht="12" customHeight="1">
      <c r="B80" s="29"/>
      <c r="C80" s="23" t="s">
        <v>16</v>
      </c>
      <c r="L80" s="29"/>
    </row>
    <row r="81" spans="2:65" s="1" customFormat="1" ht="26.25" customHeight="1">
      <c r="B81" s="29"/>
      <c r="E81" s="194" t="str">
        <f>E7</f>
        <v>Oprava a doplnění optického kabelu v trase mezi SSZ 4.41 Bělohorská – Jedovnická a SSZ 4.16 Jedovnická – Novolíšeňská</v>
      </c>
      <c r="F81" s="195"/>
      <c r="G81" s="195"/>
      <c r="H81" s="195"/>
      <c r="L81" s="29"/>
    </row>
    <row r="82" spans="2:65" s="1" customFormat="1" ht="12" customHeight="1">
      <c r="B82" s="29"/>
      <c r="C82" s="23" t="s">
        <v>95</v>
      </c>
      <c r="L82" s="29"/>
    </row>
    <row r="83" spans="2:65" s="1" customFormat="1" ht="30" customHeight="1">
      <c r="B83" s="29"/>
      <c r="E83" s="166" t="str">
        <f>E9</f>
        <v>PS463 - Oprava a doplnění optického kabelu v trase mezi SSZ 4.41 Bělohorská – Jedovnická a SSZ 4.16 Jedovnická – Novolíšeňská</v>
      </c>
      <c r="F83" s="193"/>
      <c r="G83" s="193"/>
      <c r="H83" s="193"/>
      <c r="L83" s="29"/>
    </row>
    <row r="84" spans="2:65" s="1" customFormat="1" ht="6.95" customHeight="1">
      <c r="B84" s="29"/>
      <c r="L84" s="29"/>
    </row>
    <row r="85" spans="2:65" s="1" customFormat="1" ht="12" customHeight="1">
      <c r="B85" s="29"/>
      <c r="C85" s="23" t="s">
        <v>21</v>
      </c>
      <c r="F85" s="21" t="str">
        <f>F12</f>
        <v>Brno - Vinohrady, Líšeň</v>
      </c>
      <c r="I85" s="23" t="s">
        <v>23</v>
      </c>
      <c r="J85" s="46" t="str">
        <f>IF(J12="","",J12)</f>
        <v>12. 2. 2025</v>
      </c>
      <c r="L85" s="29"/>
    </row>
    <row r="86" spans="2:65" s="1" customFormat="1" ht="6.95" customHeight="1">
      <c r="B86" s="29"/>
      <c r="L86" s="29"/>
    </row>
    <row r="87" spans="2:65" s="1" customFormat="1" ht="25.7" customHeight="1">
      <c r="B87" s="29"/>
      <c r="C87" s="23" t="s">
        <v>29</v>
      </c>
      <c r="F87" s="21" t="str">
        <f>E15</f>
        <v>Brněnské komunikace, a.s.</v>
      </c>
      <c r="I87" s="23" t="s">
        <v>37</v>
      </c>
      <c r="J87" s="27" t="str">
        <f>E21</f>
        <v>PK SSZ Obrdlík, s.r.o.</v>
      </c>
      <c r="L87" s="29"/>
    </row>
    <row r="88" spans="2:65" s="1" customFormat="1" ht="25.7" customHeight="1">
      <c r="B88" s="29"/>
      <c r="C88" s="23" t="s">
        <v>35</v>
      </c>
      <c r="F88" s="21" t="str">
        <f>IF(E18="","",E18)</f>
        <v>Vyplň údaj</v>
      </c>
      <c r="I88" s="23" t="s">
        <v>42</v>
      </c>
      <c r="J88" s="27" t="str">
        <f>E24</f>
        <v>PK SSZ Obrdlík, s.r.o.</v>
      </c>
      <c r="L88" s="29"/>
    </row>
    <row r="89" spans="2:65" s="1" customFormat="1" ht="10.35" customHeight="1">
      <c r="B89" s="29"/>
      <c r="L89" s="29"/>
    </row>
    <row r="90" spans="2:65" s="10" customFormat="1" ht="29.25" customHeight="1">
      <c r="B90" s="104"/>
      <c r="C90" s="105" t="s">
        <v>113</v>
      </c>
      <c r="D90" s="106" t="s">
        <v>64</v>
      </c>
      <c r="E90" s="106" t="s">
        <v>60</v>
      </c>
      <c r="F90" s="106" t="s">
        <v>61</v>
      </c>
      <c r="G90" s="106" t="s">
        <v>114</v>
      </c>
      <c r="H90" s="106" t="s">
        <v>115</v>
      </c>
      <c r="I90" s="106" t="s">
        <v>116</v>
      </c>
      <c r="J90" s="106" t="s">
        <v>98</v>
      </c>
      <c r="K90" s="107" t="s">
        <v>117</v>
      </c>
      <c r="L90" s="104"/>
      <c r="M90" s="53" t="s">
        <v>78</v>
      </c>
      <c r="N90" s="54" t="s">
        <v>49</v>
      </c>
      <c r="O90" s="54" t="s">
        <v>118</v>
      </c>
      <c r="P90" s="54" t="s">
        <v>119</v>
      </c>
      <c r="Q90" s="54" t="s">
        <v>120</v>
      </c>
      <c r="R90" s="54" t="s">
        <v>121</v>
      </c>
      <c r="S90" s="54" t="s">
        <v>122</v>
      </c>
      <c r="T90" s="55" t="s">
        <v>123</v>
      </c>
    </row>
    <row r="91" spans="2:65" s="1" customFormat="1" ht="22.9" customHeight="1">
      <c r="B91" s="29"/>
      <c r="C91" s="58" t="s">
        <v>124</v>
      </c>
      <c r="J91" s="108">
        <f>BK91</f>
        <v>0</v>
      </c>
      <c r="L91" s="29"/>
      <c r="M91" s="56"/>
      <c r="N91" s="47"/>
      <c r="O91" s="47"/>
      <c r="P91" s="109">
        <f>P92+P136+P158</f>
        <v>0</v>
      </c>
      <c r="Q91" s="47"/>
      <c r="R91" s="109">
        <f>R92+R136+R158</f>
        <v>25.869897760000004</v>
      </c>
      <c r="S91" s="47"/>
      <c r="T91" s="110">
        <f>T92+T136+T158</f>
        <v>2.53708</v>
      </c>
      <c r="AT91" s="13" t="s">
        <v>79</v>
      </c>
      <c r="AU91" s="13" t="s">
        <v>99</v>
      </c>
      <c r="BK91" s="111">
        <f>BK92+BK136+BK158</f>
        <v>0</v>
      </c>
    </row>
    <row r="92" spans="2:65" s="11" customFormat="1" ht="25.9" customHeight="1">
      <c r="B92" s="112"/>
      <c r="D92" s="113" t="s">
        <v>79</v>
      </c>
      <c r="E92" s="114" t="s">
        <v>125</v>
      </c>
      <c r="F92" s="114" t="s">
        <v>126</v>
      </c>
      <c r="I92" s="115"/>
      <c r="J92" s="116">
        <f>BK92</f>
        <v>0</v>
      </c>
      <c r="L92" s="112"/>
      <c r="M92" s="117"/>
      <c r="P92" s="118">
        <f>P93+P120+P125</f>
        <v>0</v>
      </c>
      <c r="R92" s="118">
        <f>R93+R120+R125</f>
        <v>4.8987687599999994</v>
      </c>
      <c r="T92" s="119">
        <f>T93+T120+T125</f>
        <v>2.53708</v>
      </c>
      <c r="AR92" s="113" t="s">
        <v>87</v>
      </c>
      <c r="AT92" s="120" t="s">
        <v>79</v>
      </c>
      <c r="AU92" s="120" t="s">
        <v>80</v>
      </c>
      <c r="AY92" s="113" t="s">
        <v>127</v>
      </c>
      <c r="BK92" s="121">
        <f>BK93+BK120+BK125</f>
        <v>0</v>
      </c>
    </row>
    <row r="93" spans="2:65" s="11" customFormat="1" ht="22.9" customHeight="1">
      <c r="B93" s="112"/>
      <c r="D93" s="113" t="s">
        <v>79</v>
      </c>
      <c r="E93" s="122" t="s">
        <v>87</v>
      </c>
      <c r="F93" s="122" t="s">
        <v>128</v>
      </c>
      <c r="I93" s="115"/>
      <c r="J93" s="123">
        <f>BK93</f>
        <v>0</v>
      </c>
      <c r="L93" s="112"/>
      <c r="M93" s="117"/>
      <c r="P93" s="118">
        <f>SUM(P94:P119)</f>
        <v>0</v>
      </c>
      <c r="R93" s="118">
        <f>SUM(R94:R119)</f>
        <v>0.66165000000000007</v>
      </c>
      <c r="T93" s="119">
        <f>SUM(T94:T119)</f>
        <v>2.53708</v>
      </c>
      <c r="AR93" s="113" t="s">
        <v>87</v>
      </c>
      <c r="AT93" s="120" t="s">
        <v>79</v>
      </c>
      <c r="AU93" s="120" t="s">
        <v>87</v>
      </c>
      <c r="AY93" s="113" t="s">
        <v>127</v>
      </c>
      <c r="BK93" s="121">
        <f>SUM(BK94:BK119)</f>
        <v>0</v>
      </c>
    </row>
    <row r="94" spans="2:65" s="1" customFormat="1" ht="62.65" customHeight="1">
      <c r="B94" s="29"/>
      <c r="C94" s="124" t="s">
        <v>87</v>
      </c>
      <c r="D94" s="124" t="s">
        <v>129</v>
      </c>
      <c r="E94" s="125" t="s">
        <v>130</v>
      </c>
      <c r="F94" s="126" t="s">
        <v>131</v>
      </c>
      <c r="G94" s="127" t="s">
        <v>132</v>
      </c>
      <c r="H94" s="128">
        <v>9.7579999999999991</v>
      </c>
      <c r="I94" s="129"/>
      <c r="J94" s="130">
        <f>ROUND(I94*H94,2)</f>
        <v>0</v>
      </c>
      <c r="K94" s="126" t="s">
        <v>133</v>
      </c>
      <c r="L94" s="29"/>
      <c r="M94" s="131" t="s">
        <v>78</v>
      </c>
      <c r="N94" s="132" t="s">
        <v>50</v>
      </c>
      <c r="P94" s="133">
        <f>O94*H94</f>
        <v>0</v>
      </c>
      <c r="Q94" s="133">
        <v>0</v>
      </c>
      <c r="R94" s="133">
        <f>Q94*H94</f>
        <v>0</v>
      </c>
      <c r="S94" s="133">
        <v>0.26</v>
      </c>
      <c r="T94" s="134">
        <f>S94*H94</f>
        <v>2.53708</v>
      </c>
      <c r="AR94" s="135" t="s">
        <v>134</v>
      </c>
      <c r="AT94" s="135" t="s">
        <v>129</v>
      </c>
      <c r="AU94" s="135" t="s">
        <v>89</v>
      </c>
      <c r="AY94" s="13" t="s">
        <v>127</v>
      </c>
      <c r="BE94" s="136">
        <f>IF(N94="základní",J94,0)</f>
        <v>0</v>
      </c>
      <c r="BF94" s="136">
        <f>IF(N94="snížená",J94,0)</f>
        <v>0</v>
      </c>
      <c r="BG94" s="136">
        <f>IF(N94="zákl. přenesená",J94,0)</f>
        <v>0</v>
      </c>
      <c r="BH94" s="136">
        <f>IF(N94="sníž. přenesená",J94,0)</f>
        <v>0</v>
      </c>
      <c r="BI94" s="136">
        <f>IF(N94="nulová",J94,0)</f>
        <v>0</v>
      </c>
      <c r="BJ94" s="13" t="s">
        <v>87</v>
      </c>
      <c r="BK94" s="136">
        <f>ROUND(I94*H94,2)</f>
        <v>0</v>
      </c>
      <c r="BL94" s="13" t="s">
        <v>134</v>
      </c>
      <c r="BM94" s="135" t="s">
        <v>135</v>
      </c>
    </row>
    <row r="95" spans="2:65" s="1" customFormat="1">
      <c r="B95" s="29"/>
      <c r="D95" s="137" t="s">
        <v>136</v>
      </c>
      <c r="F95" s="138" t="s">
        <v>137</v>
      </c>
      <c r="I95" s="139"/>
      <c r="L95" s="29"/>
      <c r="M95" s="140"/>
      <c r="T95" s="50"/>
      <c r="AT95" s="13" t="s">
        <v>136</v>
      </c>
      <c r="AU95" s="13" t="s">
        <v>89</v>
      </c>
    </row>
    <row r="96" spans="2:65" s="1" customFormat="1" ht="24.2" customHeight="1">
      <c r="B96" s="29"/>
      <c r="C96" s="124" t="s">
        <v>89</v>
      </c>
      <c r="D96" s="124" t="s">
        <v>129</v>
      </c>
      <c r="E96" s="125" t="s">
        <v>138</v>
      </c>
      <c r="F96" s="126" t="s">
        <v>139</v>
      </c>
      <c r="G96" s="127" t="s">
        <v>132</v>
      </c>
      <c r="H96" s="128">
        <v>82.5</v>
      </c>
      <c r="I96" s="129"/>
      <c r="J96" s="130">
        <f>ROUND(I96*H96,2)</f>
        <v>0</v>
      </c>
      <c r="K96" s="126" t="s">
        <v>133</v>
      </c>
      <c r="L96" s="29"/>
      <c r="M96" s="131" t="s">
        <v>78</v>
      </c>
      <c r="N96" s="132" t="s">
        <v>50</v>
      </c>
      <c r="P96" s="133">
        <f>O96*H96</f>
        <v>0</v>
      </c>
      <c r="Q96" s="133">
        <v>0</v>
      </c>
      <c r="R96" s="133">
        <f>Q96*H96</f>
        <v>0</v>
      </c>
      <c r="S96" s="133">
        <v>0</v>
      </c>
      <c r="T96" s="134">
        <f>S96*H96</f>
        <v>0</v>
      </c>
      <c r="AR96" s="135" t="s">
        <v>134</v>
      </c>
      <c r="AT96" s="135" t="s">
        <v>129</v>
      </c>
      <c r="AU96" s="135" t="s">
        <v>89</v>
      </c>
      <c r="AY96" s="13" t="s">
        <v>127</v>
      </c>
      <c r="BE96" s="136">
        <f>IF(N96="základní",J96,0)</f>
        <v>0</v>
      </c>
      <c r="BF96" s="136">
        <f>IF(N96="snížená",J96,0)</f>
        <v>0</v>
      </c>
      <c r="BG96" s="136">
        <f>IF(N96="zákl. přenesená",J96,0)</f>
        <v>0</v>
      </c>
      <c r="BH96" s="136">
        <f>IF(N96="sníž. přenesená",J96,0)</f>
        <v>0</v>
      </c>
      <c r="BI96" s="136">
        <f>IF(N96="nulová",J96,0)</f>
        <v>0</v>
      </c>
      <c r="BJ96" s="13" t="s">
        <v>87</v>
      </c>
      <c r="BK96" s="136">
        <f>ROUND(I96*H96,2)</f>
        <v>0</v>
      </c>
      <c r="BL96" s="13" t="s">
        <v>134</v>
      </c>
      <c r="BM96" s="135" t="s">
        <v>140</v>
      </c>
    </row>
    <row r="97" spans="2:65" s="1" customFormat="1">
      <c r="B97" s="29"/>
      <c r="D97" s="137" t="s">
        <v>136</v>
      </c>
      <c r="F97" s="138" t="s">
        <v>141</v>
      </c>
      <c r="I97" s="139"/>
      <c r="L97" s="29"/>
      <c r="M97" s="140"/>
      <c r="T97" s="50"/>
      <c r="AT97" s="13" t="s">
        <v>136</v>
      </c>
      <c r="AU97" s="13" t="s">
        <v>89</v>
      </c>
    </row>
    <row r="98" spans="2:65" s="1" customFormat="1" ht="37.9" customHeight="1">
      <c r="B98" s="29"/>
      <c r="C98" s="124" t="s">
        <v>142</v>
      </c>
      <c r="D98" s="124" t="s">
        <v>129</v>
      </c>
      <c r="E98" s="125" t="s">
        <v>143</v>
      </c>
      <c r="F98" s="126" t="s">
        <v>144</v>
      </c>
      <c r="G98" s="127" t="s">
        <v>145</v>
      </c>
      <c r="H98" s="128">
        <v>7.69</v>
      </c>
      <c r="I98" s="129"/>
      <c r="J98" s="130">
        <f>ROUND(I98*H98,2)</f>
        <v>0</v>
      </c>
      <c r="K98" s="126" t="s">
        <v>133</v>
      </c>
      <c r="L98" s="29"/>
      <c r="M98" s="131" t="s">
        <v>78</v>
      </c>
      <c r="N98" s="132" t="s">
        <v>50</v>
      </c>
      <c r="P98" s="133">
        <f>O98*H98</f>
        <v>0</v>
      </c>
      <c r="Q98" s="133">
        <v>0</v>
      </c>
      <c r="R98" s="133">
        <f>Q98*H98</f>
        <v>0</v>
      </c>
      <c r="S98" s="133">
        <v>0</v>
      </c>
      <c r="T98" s="134">
        <f>S98*H98</f>
        <v>0</v>
      </c>
      <c r="AR98" s="135" t="s">
        <v>134</v>
      </c>
      <c r="AT98" s="135" t="s">
        <v>129</v>
      </c>
      <c r="AU98" s="135" t="s">
        <v>89</v>
      </c>
      <c r="AY98" s="13" t="s">
        <v>127</v>
      </c>
      <c r="BE98" s="136">
        <f>IF(N98="základní",J98,0)</f>
        <v>0</v>
      </c>
      <c r="BF98" s="136">
        <f>IF(N98="snížená",J98,0)</f>
        <v>0</v>
      </c>
      <c r="BG98" s="136">
        <f>IF(N98="zákl. přenesená",J98,0)</f>
        <v>0</v>
      </c>
      <c r="BH98" s="136">
        <f>IF(N98="sníž. přenesená",J98,0)</f>
        <v>0</v>
      </c>
      <c r="BI98" s="136">
        <f>IF(N98="nulová",J98,0)</f>
        <v>0</v>
      </c>
      <c r="BJ98" s="13" t="s">
        <v>87</v>
      </c>
      <c r="BK98" s="136">
        <f>ROUND(I98*H98,2)</f>
        <v>0</v>
      </c>
      <c r="BL98" s="13" t="s">
        <v>134</v>
      </c>
      <c r="BM98" s="135" t="s">
        <v>146</v>
      </c>
    </row>
    <row r="99" spans="2:65" s="1" customFormat="1">
      <c r="B99" s="29"/>
      <c r="D99" s="137" t="s">
        <v>136</v>
      </c>
      <c r="F99" s="138" t="s">
        <v>147</v>
      </c>
      <c r="I99" s="139"/>
      <c r="L99" s="29"/>
      <c r="M99" s="140"/>
      <c r="T99" s="50"/>
      <c r="AT99" s="13" t="s">
        <v>136</v>
      </c>
      <c r="AU99" s="13" t="s">
        <v>89</v>
      </c>
    </row>
    <row r="100" spans="2:65" s="1" customFormat="1" ht="44.25" customHeight="1">
      <c r="B100" s="29"/>
      <c r="C100" s="124" t="s">
        <v>134</v>
      </c>
      <c r="D100" s="124" t="s">
        <v>129</v>
      </c>
      <c r="E100" s="125" t="s">
        <v>148</v>
      </c>
      <c r="F100" s="126" t="s">
        <v>149</v>
      </c>
      <c r="G100" s="127" t="s">
        <v>150</v>
      </c>
      <c r="H100" s="128">
        <v>13.842000000000001</v>
      </c>
      <c r="I100" s="129"/>
      <c r="J100" s="130">
        <f>ROUND(I100*H100,2)</f>
        <v>0</v>
      </c>
      <c r="K100" s="126" t="s">
        <v>133</v>
      </c>
      <c r="L100" s="29"/>
      <c r="M100" s="131" t="s">
        <v>78</v>
      </c>
      <c r="N100" s="132" t="s">
        <v>50</v>
      </c>
      <c r="P100" s="133">
        <f>O100*H100</f>
        <v>0</v>
      </c>
      <c r="Q100" s="133">
        <v>0</v>
      </c>
      <c r="R100" s="133">
        <f>Q100*H100</f>
        <v>0</v>
      </c>
      <c r="S100" s="133">
        <v>0</v>
      </c>
      <c r="T100" s="134">
        <f>S100*H100</f>
        <v>0</v>
      </c>
      <c r="AR100" s="135" t="s">
        <v>134</v>
      </c>
      <c r="AT100" s="135" t="s">
        <v>129</v>
      </c>
      <c r="AU100" s="135" t="s">
        <v>89</v>
      </c>
      <c r="AY100" s="13" t="s">
        <v>127</v>
      </c>
      <c r="BE100" s="136">
        <f>IF(N100="základní",J100,0)</f>
        <v>0</v>
      </c>
      <c r="BF100" s="136">
        <f>IF(N100="snížená",J100,0)</f>
        <v>0</v>
      </c>
      <c r="BG100" s="136">
        <f>IF(N100="zákl. přenesená",J100,0)</f>
        <v>0</v>
      </c>
      <c r="BH100" s="136">
        <f>IF(N100="sníž. přenesená",J100,0)</f>
        <v>0</v>
      </c>
      <c r="BI100" s="136">
        <f>IF(N100="nulová",J100,0)</f>
        <v>0</v>
      </c>
      <c r="BJ100" s="13" t="s">
        <v>87</v>
      </c>
      <c r="BK100" s="136">
        <f>ROUND(I100*H100,2)</f>
        <v>0</v>
      </c>
      <c r="BL100" s="13" t="s">
        <v>134</v>
      </c>
      <c r="BM100" s="135" t="s">
        <v>151</v>
      </c>
    </row>
    <row r="101" spans="2:65" s="1" customFormat="1">
      <c r="B101" s="29"/>
      <c r="D101" s="137" t="s">
        <v>136</v>
      </c>
      <c r="F101" s="138" t="s">
        <v>152</v>
      </c>
      <c r="I101" s="139"/>
      <c r="L101" s="29"/>
      <c r="M101" s="140"/>
      <c r="T101" s="50"/>
      <c r="AT101" s="13" t="s">
        <v>136</v>
      </c>
      <c r="AU101" s="13" t="s">
        <v>89</v>
      </c>
    </row>
    <row r="102" spans="2:65" s="1" customFormat="1" ht="55.5" customHeight="1">
      <c r="B102" s="29"/>
      <c r="C102" s="124" t="s">
        <v>153</v>
      </c>
      <c r="D102" s="124" t="s">
        <v>129</v>
      </c>
      <c r="E102" s="125" t="s">
        <v>154</v>
      </c>
      <c r="F102" s="126" t="s">
        <v>155</v>
      </c>
      <c r="G102" s="127" t="s">
        <v>132</v>
      </c>
      <c r="H102" s="128">
        <v>82.5</v>
      </c>
      <c r="I102" s="129"/>
      <c r="J102" s="130">
        <f>ROUND(I102*H102,2)</f>
        <v>0</v>
      </c>
      <c r="K102" s="126" t="s">
        <v>133</v>
      </c>
      <c r="L102" s="29"/>
      <c r="M102" s="131" t="s">
        <v>78</v>
      </c>
      <c r="N102" s="132" t="s">
        <v>50</v>
      </c>
      <c r="P102" s="133">
        <f>O102*H102</f>
        <v>0</v>
      </c>
      <c r="Q102" s="133">
        <v>0</v>
      </c>
      <c r="R102" s="133">
        <f>Q102*H102</f>
        <v>0</v>
      </c>
      <c r="S102" s="133">
        <v>0</v>
      </c>
      <c r="T102" s="134">
        <f>S102*H102</f>
        <v>0</v>
      </c>
      <c r="AR102" s="135" t="s">
        <v>134</v>
      </c>
      <c r="AT102" s="135" t="s">
        <v>129</v>
      </c>
      <c r="AU102" s="135" t="s">
        <v>89</v>
      </c>
      <c r="AY102" s="13" t="s">
        <v>127</v>
      </c>
      <c r="BE102" s="136">
        <f>IF(N102="základní",J102,0)</f>
        <v>0</v>
      </c>
      <c r="BF102" s="136">
        <f>IF(N102="snížená",J102,0)</f>
        <v>0</v>
      </c>
      <c r="BG102" s="136">
        <f>IF(N102="zákl. přenesená",J102,0)</f>
        <v>0</v>
      </c>
      <c r="BH102" s="136">
        <f>IF(N102="sníž. přenesená",J102,0)</f>
        <v>0</v>
      </c>
      <c r="BI102" s="136">
        <f>IF(N102="nulová",J102,0)</f>
        <v>0</v>
      </c>
      <c r="BJ102" s="13" t="s">
        <v>87</v>
      </c>
      <c r="BK102" s="136">
        <f>ROUND(I102*H102,2)</f>
        <v>0</v>
      </c>
      <c r="BL102" s="13" t="s">
        <v>134</v>
      </c>
      <c r="BM102" s="135" t="s">
        <v>156</v>
      </c>
    </row>
    <row r="103" spans="2:65" s="1" customFormat="1">
      <c r="B103" s="29"/>
      <c r="D103" s="137" t="s">
        <v>136</v>
      </c>
      <c r="F103" s="138" t="s">
        <v>157</v>
      </c>
      <c r="I103" s="139"/>
      <c r="L103" s="29"/>
      <c r="M103" s="140"/>
      <c r="T103" s="50"/>
      <c r="AT103" s="13" t="s">
        <v>136</v>
      </c>
      <c r="AU103" s="13" t="s">
        <v>89</v>
      </c>
    </row>
    <row r="104" spans="2:65" s="1" customFormat="1" ht="37.9" customHeight="1">
      <c r="B104" s="29"/>
      <c r="C104" s="124" t="s">
        <v>158</v>
      </c>
      <c r="D104" s="124" t="s">
        <v>129</v>
      </c>
      <c r="E104" s="125" t="s">
        <v>159</v>
      </c>
      <c r="F104" s="126" t="s">
        <v>160</v>
      </c>
      <c r="G104" s="127" t="s">
        <v>132</v>
      </c>
      <c r="H104" s="128">
        <v>82.5</v>
      </c>
      <c r="I104" s="129"/>
      <c r="J104" s="130">
        <f>ROUND(I104*H104,2)</f>
        <v>0</v>
      </c>
      <c r="K104" s="126" t="s">
        <v>133</v>
      </c>
      <c r="L104" s="29"/>
      <c r="M104" s="131" t="s">
        <v>78</v>
      </c>
      <c r="N104" s="132" t="s">
        <v>50</v>
      </c>
      <c r="P104" s="133">
        <f>O104*H104</f>
        <v>0</v>
      </c>
      <c r="Q104" s="133">
        <v>0</v>
      </c>
      <c r="R104" s="133">
        <f>Q104*H104</f>
        <v>0</v>
      </c>
      <c r="S104" s="133">
        <v>0</v>
      </c>
      <c r="T104" s="134">
        <f>S104*H104</f>
        <v>0</v>
      </c>
      <c r="AR104" s="135" t="s">
        <v>134</v>
      </c>
      <c r="AT104" s="135" t="s">
        <v>129</v>
      </c>
      <c r="AU104" s="135" t="s">
        <v>89</v>
      </c>
      <c r="AY104" s="13" t="s">
        <v>127</v>
      </c>
      <c r="BE104" s="136">
        <f>IF(N104="základní",J104,0)</f>
        <v>0</v>
      </c>
      <c r="BF104" s="136">
        <f>IF(N104="snížená",J104,0)</f>
        <v>0</v>
      </c>
      <c r="BG104" s="136">
        <f>IF(N104="zákl. přenesená",J104,0)</f>
        <v>0</v>
      </c>
      <c r="BH104" s="136">
        <f>IF(N104="sníž. přenesená",J104,0)</f>
        <v>0</v>
      </c>
      <c r="BI104" s="136">
        <f>IF(N104="nulová",J104,0)</f>
        <v>0</v>
      </c>
      <c r="BJ104" s="13" t="s">
        <v>87</v>
      </c>
      <c r="BK104" s="136">
        <f>ROUND(I104*H104,2)</f>
        <v>0</v>
      </c>
      <c r="BL104" s="13" t="s">
        <v>134</v>
      </c>
      <c r="BM104" s="135" t="s">
        <v>161</v>
      </c>
    </row>
    <row r="105" spans="2:65" s="1" customFormat="1">
      <c r="B105" s="29"/>
      <c r="D105" s="137" t="s">
        <v>136</v>
      </c>
      <c r="F105" s="138" t="s">
        <v>162</v>
      </c>
      <c r="I105" s="139"/>
      <c r="L105" s="29"/>
      <c r="M105" s="140"/>
      <c r="T105" s="50"/>
      <c r="AT105" s="13" t="s">
        <v>136</v>
      </c>
      <c r="AU105" s="13" t="s">
        <v>89</v>
      </c>
    </row>
    <row r="106" spans="2:65" s="1" customFormat="1" ht="37.9" customHeight="1">
      <c r="B106" s="29"/>
      <c r="C106" s="124" t="s">
        <v>163</v>
      </c>
      <c r="D106" s="124" t="s">
        <v>129</v>
      </c>
      <c r="E106" s="125" t="s">
        <v>164</v>
      </c>
      <c r="F106" s="126" t="s">
        <v>165</v>
      </c>
      <c r="G106" s="127" t="s">
        <v>132</v>
      </c>
      <c r="H106" s="128">
        <v>82.5</v>
      </c>
      <c r="I106" s="129"/>
      <c r="J106" s="130">
        <f>ROUND(I106*H106,2)</f>
        <v>0</v>
      </c>
      <c r="K106" s="126" t="s">
        <v>133</v>
      </c>
      <c r="L106" s="29"/>
      <c r="M106" s="131" t="s">
        <v>78</v>
      </c>
      <c r="N106" s="132" t="s">
        <v>50</v>
      </c>
      <c r="P106" s="133">
        <f>O106*H106</f>
        <v>0</v>
      </c>
      <c r="Q106" s="133">
        <v>0</v>
      </c>
      <c r="R106" s="133">
        <f>Q106*H106</f>
        <v>0</v>
      </c>
      <c r="S106" s="133">
        <v>0</v>
      </c>
      <c r="T106" s="134">
        <f>S106*H106</f>
        <v>0</v>
      </c>
      <c r="AR106" s="135" t="s">
        <v>134</v>
      </c>
      <c r="AT106" s="135" t="s">
        <v>129</v>
      </c>
      <c r="AU106" s="135" t="s">
        <v>89</v>
      </c>
      <c r="AY106" s="13" t="s">
        <v>127</v>
      </c>
      <c r="BE106" s="136">
        <f>IF(N106="základní",J106,0)</f>
        <v>0</v>
      </c>
      <c r="BF106" s="136">
        <f>IF(N106="snížená",J106,0)</f>
        <v>0</v>
      </c>
      <c r="BG106" s="136">
        <f>IF(N106="zákl. přenesená",J106,0)</f>
        <v>0</v>
      </c>
      <c r="BH106" s="136">
        <f>IF(N106="sníž. přenesená",J106,0)</f>
        <v>0</v>
      </c>
      <c r="BI106" s="136">
        <f>IF(N106="nulová",J106,0)</f>
        <v>0</v>
      </c>
      <c r="BJ106" s="13" t="s">
        <v>87</v>
      </c>
      <c r="BK106" s="136">
        <f>ROUND(I106*H106,2)</f>
        <v>0</v>
      </c>
      <c r="BL106" s="13" t="s">
        <v>134</v>
      </c>
      <c r="BM106" s="135" t="s">
        <v>166</v>
      </c>
    </row>
    <row r="107" spans="2:65" s="1" customFormat="1">
      <c r="B107" s="29"/>
      <c r="D107" s="137" t="s">
        <v>136</v>
      </c>
      <c r="F107" s="138" t="s">
        <v>167</v>
      </c>
      <c r="I107" s="139"/>
      <c r="L107" s="29"/>
      <c r="M107" s="140"/>
      <c r="T107" s="50"/>
      <c r="AT107" s="13" t="s">
        <v>136</v>
      </c>
      <c r="AU107" s="13" t="s">
        <v>89</v>
      </c>
    </row>
    <row r="108" spans="2:65" s="1" customFormat="1" ht="16.5" customHeight="1">
      <c r="B108" s="29"/>
      <c r="C108" s="141" t="s">
        <v>168</v>
      </c>
      <c r="D108" s="141" t="s">
        <v>169</v>
      </c>
      <c r="E108" s="142" t="s">
        <v>170</v>
      </c>
      <c r="F108" s="143" t="s">
        <v>171</v>
      </c>
      <c r="G108" s="144" t="s">
        <v>172</v>
      </c>
      <c r="H108" s="145">
        <v>1.65</v>
      </c>
      <c r="I108" s="146"/>
      <c r="J108" s="147">
        <f>ROUND(I108*H108,2)</f>
        <v>0</v>
      </c>
      <c r="K108" s="143" t="s">
        <v>133</v>
      </c>
      <c r="L108" s="148"/>
      <c r="M108" s="149" t="s">
        <v>78</v>
      </c>
      <c r="N108" s="150" t="s">
        <v>50</v>
      </c>
      <c r="P108" s="133">
        <f>O108*H108</f>
        <v>0</v>
      </c>
      <c r="Q108" s="133">
        <v>1E-3</v>
      </c>
      <c r="R108" s="133">
        <f>Q108*H108</f>
        <v>1.65E-3</v>
      </c>
      <c r="S108" s="133">
        <v>0</v>
      </c>
      <c r="T108" s="134">
        <f>S108*H108</f>
        <v>0</v>
      </c>
      <c r="AR108" s="135" t="s">
        <v>168</v>
      </c>
      <c r="AT108" s="135" t="s">
        <v>169</v>
      </c>
      <c r="AU108" s="135" t="s">
        <v>89</v>
      </c>
      <c r="AY108" s="13" t="s">
        <v>127</v>
      </c>
      <c r="BE108" s="136">
        <f>IF(N108="základní",J108,0)</f>
        <v>0</v>
      </c>
      <c r="BF108" s="136">
        <f>IF(N108="snížená",J108,0)</f>
        <v>0</v>
      </c>
      <c r="BG108" s="136">
        <f>IF(N108="zákl. přenesená",J108,0)</f>
        <v>0</v>
      </c>
      <c r="BH108" s="136">
        <f>IF(N108="sníž. přenesená",J108,0)</f>
        <v>0</v>
      </c>
      <c r="BI108" s="136">
        <f>IF(N108="nulová",J108,0)</f>
        <v>0</v>
      </c>
      <c r="BJ108" s="13" t="s">
        <v>87</v>
      </c>
      <c r="BK108" s="136">
        <f>ROUND(I108*H108,2)</f>
        <v>0</v>
      </c>
      <c r="BL108" s="13" t="s">
        <v>134</v>
      </c>
      <c r="BM108" s="135" t="s">
        <v>173</v>
      </c>
    </row>
    <row r="109" spans="2:65" s="1" customFormat="1" ht="24.2" customHeight="1">
      <c r="B109" s="29"/>
      <c r="C109" s="124" t="s">
        <v>174</v>
      </c>
      <c r="D109" s="124" t="s">
        <v>129</v>
      </c>
      <c r="E109" s="125" t="s">
        <v>175</v>
      </c>
      <c r="F109" s="126" t="s">
        <v>176</v>
      </c>
      <c r="G109" s="127" t="s">
        <v>132</v>
      </c>
      <c r="H109" s="128">
        <v>82.5</v>
      </c>
      <c r="I109" s="129"/>
      <c r="J109" s="130">
        <f>ROUND(I109*H109,2)</f>
        <v>0</v>
      </c>
      <c r="K109" s="126" t="s">
        <v>133</v>
      </c>
      <c r="L109" s="29"/>
      <c r="M109" s="131" t="s">
        <v>78</v>
      </c>
      <c r="N109" s="132" t="s">
        <v>50</v>
      </c>
      <c r="P109" s="133">
        <f>O109*H109</f>
        <v>0</v>
      </c>
      <c r="Q109" s="133">
        <v>0</v>
      </c>
      <c r="R109" s="133">
        <f>Q109*H109</f>
        <v>0</v>
      </c>
      <c r="S109" s="133">
        <v>0</v>
      </c>
      <c r="T109" s="134">
        <f>S109*H109</f>
        <v>0</v>
      </c>
      <c r="AR109" s="135" t="s">
        <v>134</v>
      </c>
      <c r="AT109" s="135" t="s">
        <v>129</v>
      </c>
      <c r="AU109" s="135" t="s">
        <v>89</v>
      </c>
      <c r="AY109" s="13" t="s">
        <v>127</v>
      </c>
      <c r="BE109" s="136">
        <f>IF(N109="základní",J109,0)</f>
        <v>0</v>
      </c>
      <c r="BF109" s="136">
        <f>IF(N109="snížená",J109,0)</f>
        <v>0</v>
      </c>
      <c r="BG109" s="136">
        <f>IF(N109="zákl. přenesená",J109,0)</f>
        <v>0</v>
      </c>
      <c r="BH109" s="136">
        <f>IF(N109="sníž. přenesená",J109,0)</f>
        <v>0</v>
      </c>
      <c r="BI109" s="136">
        <f>IF(N109="nulová",J109,0)</f>
        <v>0</v>
      </c>
      <c r="BJ109" s="13" t="s">
        <v>87</v>
      </c>
      <c r="BK109" s="136">
        <f>ROUND(I109*H109,2)</f>
        <v>0</v>
      </c>
      <c r="BL109" s="13" t="s">
        <v>134</v>
      </c>
      <c r="BM109" s="135" t="s">
        <v>177</v>
      </c>
    </row>
    <row r="110" spans="2:65" s="1" customFormat="1">
      <c r="B110" s="29"/>
      <c r="D110" s="137" t="s">
        <v>136</v>
      </c>
      <c r="F110" s="138" t="s">
        <v>178</v>
      </c>
      <c r="I110" s="139"/>
      <c r="L110" s="29"/>
      <c r="M110" s="140"/>
      <c r="T110" s="50"/>
      <c r="AT110" s="13" t="s">
        <v>136</v>
      </c>
      <c r="AU110" s="13" t="s">
        <v>89</v>
      </c>
    </row>
    <row r="111" spans="2:65" s="1" customFormat="1" ht="24.2" customHeight="1">
      <c r="B111" s="29"/>
      <c r="C111" s="124" t="s">
        <v>179</v>
      </c>
      <c r="D111" s="124" t="s">
        <v>129</v>
      </c>
      <c r="E111" s="125" t="s">
        <v>180</v>
      </c>
      <c r="F111" s="126" t="s">
        <v>181</v>
      </c>
      <c r="G111" s="127" t="s">
        <v>132</v>
      </c>
      <c r="H111" s="128">
        <v>82.5</v>
      </c>
      <c r="I111" s="129"/>
      <c r="J111" s="130">
        <f>ROUND(I111*H111,2)</f>
        <v>0</v>
      </c>
      <c r="K111" s="126" t="s">
        <v>133</v>
      </c>
      <c r="L111" s="29"/>
      <c r="M111" s="131" t="s">
        <v>78</v>
      </c>
      <c r="N111" s="132" t="s">
        <v>50</v>
      </c>
      <c r="P111" s="133">
        <f>O111*H111</f>
        <v>0</v>
      </c>
      <c r="Q111" s="133">
        <v>0</v>
      </c>
      <c r="R111" s="133">
        <f>Q111*H111</f>
        <v>0</v>
      </c>
      <c r="S111" s="133">
        <v>0</v>
      </c>
      <c r="T111" s="134">
        <f>S111*H111</f>
        <v>0</v>
      </c>
      <c r="AR111" s="135" t="s">
        <v>134</v>
      </c>
      <c r="AT111" s="135" t="s">
        <v>129</v>
      </c>
      <c r="AU111" s="135" t="s">
        <v>89</v>
      </c>
      <c r="AY111" s="13" t="s">
        <v>127</v>
      </c>
      <c r="BE111" s="136">
        <f>IF(N111="základní",J111,0)</f>
        <v>0</v>
      </c>
      <c r="BF111" s="136">
        <f>IF(N111="snížená",J111,0)</f>
        <v>0</v>
      </c>
      <c r="BG111" s="136">
        <f>IF(N111="zákl. přenesená",J111,0)</f>
        <v>0</v>
      </c>
      <c r="BH111" s="136">
        <f>IF(N111="sníž. přenesená",J111,0)</f>
        <v>0</v>
      </c>
      <c r="BI111" s="136">
        <f>IF(N111="nulová",J111,0)</f>
        <v>0</v>
      </c>
      <c r="BJ111" s="13" t="s">
        <v>87</v>
      </c>
      <c r="BK111" s="136">
        <f>ROUND(I111*H111,2)</f>
        <v>0</v>
      </c>
      <c r="BL111" s="13" t="s">
        <v>134</v>
      </c>
      <c r="BM111" s="135" t="s">
        <v>182</v>
      </c>
    </row>
    <row r="112" spans="2:65" s="1" customFormat="1">
      <c r="B112" s="29"/>
      <c r="D112" s="137" t="s">
        <v>136</v>
      </c>
      <c r="F112" s="138" t="s">
        <v>183</v>
      </c>
      <c r="I112" s="139"/>
      <c r="L112" s="29"/>
      <c r="M112" s="140"/>
      <c r="T112" s="50"/>
      <c r="AT112" s="13" t="s">
        <v>136</v>
      </c>
      <c r="AU112" s="13" t="s">
        <v>89</v>
      </c>
    </row>
    <row r="113" spans="2:65" s="1" customFormat="1" ht="21.75" customHeight="1">
      <c r="B113" s="29"/>
      <c r="C113" s="124" t="s">
        <v>184</v>
      </c>
      <c r="D113" s="124" t="s">
        <v>129</v>
      </c>
      <c r="E113" s="125" t="s">
        <v>185</v>
      </c>
      <c r="F113" s="126" t="s">
        <v>186</v>
      </c>
      <c r="G113" s="127" t="s">
        <v>145</v>
      </c>
      <c r="H113" s="128">
        <v>0.66</v>
      </c>
      <c r="I113" s="129"/>
      <c r="J113" s="130">
        <f>ROUND(I113*H113,2)</f>
        <v>0</v>
      </c>
      <c r="K113" s="126" t="s">
        <v>133</v>
      </c>
      <c r="L113" s="29"/>
      <c r="M113" s="131" t="s">
        <v>78</v>
      </c>
      <c r="N113" s="132" t="s">
        <v>50</v>
      </c>
      <c r="P113" s="133">
        <f>O113*H113</f>
        <v>0</v>
      </c>
      <c r="Q113" s="133">
        <v>0</v>
      </c>
      <c r="R113" s="133">
        <f>Q113*H113</f>
        <v>0</v>
      </c>
      <c r="S113" s="133">
        <v>0</v>
      </c>
      <c r="T113" s="134">
        <f>S113*H113</f>
        <v>0</v>
      </c>
      <c r="AR113" s="135" t="s">
        <v>134</v>
      </c>
      <c r="AT113" s="135" t="s">
        <v>129</v>
      </c>
      <c r="AU113" s="135" t="s">
        <v>89</v>
      </c>
      <c r="AY113" s="13" t="s">
        <v>127</v>
      </c>
      <c r="BE113" s="136">
        <f>IF(N113="základní",J113,0)</f>
        <v>0</v>
      </c>
      <c r="BF113" s="136">
        <f>IF(N113="snížená",J113,0)</f>
        <v>0</v>
      </c>
      <c r="BG113" s="136">
        <f>IF(N113="zákl. přenesená",J113,0)</f>
        <v>0</v>
      </c>
      <c r="BH113" s="136">
        <f>IF(N113="sníž. přenesená",J113,0)</f>
        <v>0</v>
      </c>
      <c r="BI113" s="136">
        <f>IF(N113="nulová",J113,0)</f>
        <v>0</v>
      </c>
      <c r="BJ113" s="13" t="s">
        <v>87</v>
      </c>
      <c r="BK113" s="136">
        <f>ROUND(I113*H113,2)</f>
        <v>0</v>
      </c>
      <c r="BL113" s="13" t="s">
        <v>134</v>
      </c>
      <c r="BM113" s="135" t="s">
        <v>187</v>
      </c>
    </row>
    <row r="114" spans="2:65" s="1" customFormat="1">
      <c r="B114" s="29"/>
      <c r="D114" s="137" t="s">
        <v>136</v>
      </c>
      <c r="F114" s="138" t="s">
        <v>188</v>
      </c>
      <c r="I114" s="139"/>
      <c r="L114" s="29"/>
      <c r="M114" s="140"/>
      <c r="T114" s="50"/>
      <c r="AT114" s="13" t="s">
        <v>136</v>
      </c>
      <c r="AU114" s="13" t="s">
        <v>89</v>
      </c>
    </row>
    <row r="115" spans="2:65" s="1" customFormat="1" ht="16.5" customHeight="1">
      <c r="B115" s="29"/>
      <c r="C115" s="141" t="s">
        <v>8</v>
      </c>
      <c r="D115" s="141" t="s">
        <v>169</v>
      </c>
      <c r="E115" s="142" t="s">
        <v>189</v>
      </c>
      <c r="F115" s="143" t="s">
        <v>190</v>
      </c>
      <c r="G115" s="144" t="s">
        <v>145</v>
      </c>
      <c r="H115" s="145">
        <v>0.66</v>
      </c>
      <c r="I115" s="146"/>
      <c r="J115" s="147">
        <f>ROUND(I115*H115,2)</f>
        <v>0</v>
      </c>
      <c r="K115" s="143" t="s">
        <v>133</v>
      </c>
      <c r="L115" s="148"/>
      <c r="M115" s="149" t="s">
        <v>78</v>
      </c>
      <c r="N115" s="150" t="s">
        <v>50</v>
      </c>
      <c r="P115" s="133">
        <f>O115*H115</f>
        <v>0</v>
      </c>
      <c r="Q115" s="133">
        <v>1</v>
      </c>
      <c r="R115" s="133">
        <f>Q115*H115</f>
        <v>0.66</v>
      </c>
      <c r="S115" s="133">
        <v>0</v>
      </c>
      <c r="T115" s="134">
        <f>S115*H115</f>
        <v>0</v>
      </c>
      <c r="AR115" s="135" t="s">
        <v>168</v>
      </c>
      <c r="AT115" s="135" t="s">
        <v>169</v>
      </c>
      <c r="AU115" s="135" t="s">
        <v>89</v>
      </c>
      <c r="AY115" s="13" t="s">
        <v>127</v>
      </c>
      <c r="BE115" s="136">
        <f>IF(N115="základní",J115,0)</f>
        <v>0</v>
      </c>
      <c r="BF115" s="136">
        <f>IF(N115="snížená",J115,0)</f>
        <v>0</v>
      </c>
      <c r="BG115" s="136">
        <f>IF(N115="zákl. přenesená",J115,0)</f>
        <v>0</v>
      </c>
      <c r="BH115" s="136">
        <f>IF(N115="sníž. přenesená",J115,0)</f>
        <v>0</v>
      </c>
      <c r="BI115" s="136">
        <f>IF(N115="nulová",J115,0)</f>
        <v>0</v>
      </c>
      <c r="BJ115" s="13" t="s">
        <v>87</v>
      </c>
      <c r="BK115" s="136">
        <f>ROUND(I115*H115,2)</f>
        <v>0</v>
      </c>
      <c r="BL115" s="13" t="s">
        <v>134</v>
      </c>
      <c r="BM115" s="135" t="s">
        <v>191</v>
      </c>
    </row>
    <row r="116" spans="2:65" s="1" customFormat="1" ht="21.75" customHeight="1">
      <c r="B116" s="29"/>
      <c r="C116" s="124" t="s">
        <v>192</v>
      </c>
      <c r="D116" s="124" t="s">
        <v>129</v>
      </c>
      <c r="E116" s="125" t="s">
        <v>193</v>
      </c>
      <c r="F116" s="126" t="s">
        <v>194</v>
      </c>
      <c r="G116" s="127" t="s">
        <v>145</v>
      </c>
      <c r="H116" s="128">
        <v>0.66</v>
      </c>
      <c r="I116" s="129"/>
      <c r="J116" s="130">
        <f>ROUND(I116*H116,2)</f>
        <v>0</v>
      </c>
      <c r="K116" s="126" t="s">
        <v>133</v>
      </c>
      <c r="L116" s="29"/>
      <c r="M116" s="131" t="s">
        <v>78</v>
      </c>
      <c r="N116" s="132" t="s">
        <v>50</v>
      </c>
      <c r="P116" s="133">
        <f>O116*H116</f>
        <v>0</v>
      </c>
      <c r="Q116" s="133">
        <v>0</v>
      </c>
      <c r="R116" s="133">
        <f>Q116*H116</f>
        <v>0</v>
      </c>
      <c r="S116" s="133">
        <v>0</v>
      </c>
      <c r="T116" s="134">
        <f>S116*H116</f>
        <v>0</v>
      </c>
      <c r="AR116" s="135" t="s">
        <v>134</v>
      </c>
      <c r="AT116" s="135" t="s">
        <v>129</v>
      </c>
      <c r="AU116" s="135" t="s">
        <v>89</v>
      </c>
      <c r="AY116" s="13" t="s">
        <v>127</v>
      </c>
      <c r="BE116" s="136">
        <f>IF(N116="základní",J116,0)</f>
        <v>0</v>
      </c>
      <c r="BF116" s="136">
        <f>IF(N116="snížená",J116,0)</f>
        <v>0</v>
      </c>
      <c r="BG116" s="136">
        <f>IF(N116="zákl. přenesená",J116,0)</f>
        <v>0</v>
      </c>
      <c r="BH116" s="136">
        <f>IF(N116="sníž. přenesená",J116,0)</f>
        <v>0</v>
      </c>
      <c r="BI116" s="136">
        <f>IF(N116="nulová",J116,0)</f>
        <v>0</v>
      </c>
      <c r="BJ116" s="13" t="s">
        <v>87</v>
      </c>
      <c r="BK116" s="136">
        <f>ROUND(I116*H116,2)</f>
        <v>0</v>
      </c>
      <c r="BL116" s="13" t="s">
        <v>134</v>
      </c>
      <c r="BM116" s="135" t="s">
        <v>195</v>
      </c>
    </row>
    <row r="117" spans="2:65" s="1" customFormat="1">
      <c r="B117" s="29"/>
      <c r="D117" s="137" t="s">
        <v>136</v>
      </c>
      <c r="F117" s="138" t="s">
        <v>196</v>
      </c>
      <c r="I117" s="139"/>
      <c r="L117" s="29"/>
      <c r="M117" s="140"/>
      <c r="T117" s="50"/>
      <c r="AT117" s="13" t="s">
        <v>136</v>
      </c>
      <c r="AU117" s="13" t="s">
        <v>89</v>
      </c>
    </row>
    <row r="118" spans="2:65" s="1" customFormat="1" ht="24.2" customHeight="1">
      <c r="B118" s="29"/>
      <c r="C118" s="124" t="s">
        <v>197</v>
      </c>
      <c r="D118" s="124" t="s">
        <v>129</v>
      </c>
      <c r="E118" s="125" t="s">
        <v>198</v>
      </c>
      <c r="F118" s="126" t="s">
        <v>199</v>
      </c>
      <c r="G118" s="127" t="s">
        <v>145</v>
      </c>
      <c r="H118" s="128">
        <v>3.96</v>
      </c>
      <c r="I118" s="129"/>
      <c r="J118" s="130">
        <f>ROUND(I118*H118,2)</f>
        <v>0</v>
      </c>
      <c r="K118" s="126" t="s">
        <v>133</v>
      </c>
      <c r="L118" s="29"/>
      <c r="M118" s="131" t="s">
        <v>78</v>
      </c>
      <c r="N118" s="132" t="s">
        <v>50</v>
      </c>
      <c r="P118" s="133">
        <f>O118*H118</f>
        <v>0</v>
      </c>
      <c r="Q118" s="133">
        <v>0</v>
      </c>
      <c r="R118" s="133">
        <f>Q118*H118</f>
        <v>0</v>
      </c>
      <c r="S118" s="133">
        <v>0</v>
      </c>
      <c r="T118" s="134">
        <f>S118*H118</f>
        <v>0</v>
      </c>
      <c r="AR118" s="135" t="s">
        <v>134</v>
      </c>
      <c r="AT118" s="135" t="s">
        <v>129</v>
      </c>
      <c r="AU118" s="135" t="s">
        <v>89</v>
      </c>
      <c r="AY118" s="13" t="s">
        <v>127</v>
      </c>
      <c r="BE118" s="136">
        <f>IF(N118="základní",J118,0)</f>
        <v>0</v>
      </c>
      <c r="BF118" s="136">
        <f>IF(N118="snížená",J118,0)</f>
        <v>0</v>
      </c>
      <c r="BG118" s="136">
        <f>IF(N118="zákl. přenesená",J118,0)</f>
        <v>0</v>
      </c>
      <c r="BH118" s="136">
        <f>IF(N118="sníž. přenesená",J118,0)</f>
        <v>0</v>
      </c>
      <c r="BI118" s="136">
        <f>IF(N118="nulová",J118,0)</f>
        <v>0</v>
      </c>
      <c r="BJ118" s="13" t="s">
        <v>87</v>
      </c>
      <c r="BK118" s="136">
        <f>ROUND(I118*H118,2)</f>
        <v>0</v>
      </c>
      <c r="BL118" s="13" t="s">
        <v>134</v>
      </c>
      <c r="BM118" s="135" t="s">
        <v>200</v>
      </c>
    </row>
    <row r="119" spans="2:65" s="1" customFormat="1">
      <c r="B119" s="29"/>
      <c r="D119" s="137" t="s">
        <v>136</v>
      </c>
      <c r="F119" s="138" t="s">
        <v>201</v>
      </c>
      <c r="I119" s="139"/>
      <c r="L119" s="29"/>
      <c r="M119" s="140"/>
      <c r="T119" s="50"/>
      <c r="AT119" s="13" t="s">
        <v>136</v>
      </c>
      <c r="AU119" s="13" t="s">
        <v>89</v>
      </c>
    </row>
    <row r="120" spans="2:65" s="11" customFormat="1" ht="22.9" customHeight="1">
      <c r="B120" s="112"/>
      <c r="D120" s="113" t="s">
        <v>79</v>
      </c>
      <c r="E120" s="122" t="s">
        <v>153</v>
      </c>
      <c r="F120" s="122" t="s">
        <v>202</v>
      </c>
      <c r="I120" s="115"/>
      <c r="J120" s="123">
        <f>BK120</f>
        <v>0</v>
      </c>
      <c r="L120" s="112"/>
      <c r="M120" s="117"/>
      <c r="P120" s="118">
        <f>SUM(P121:P124)</f>
        <v>0</v>
      </c>
      <c r="R120" s="118">
        <f>SUM(R121:R124)</f>
        <v>4.2371187599999995</v>
      </c>
      <c r="T120" s="119">
        <f>SUM(T121:T124)</f>
        <v>0</v>
      </c>
      <c r="AR120" s="113" t="s">
        <v>87</v>
      </c>
      <c r="AT120" s="120" t="s">
        <v>79</v>
      </c>
      <c r="AU120" s="120" t="s">
        <v>87</v>
      </c>
      <c r="AY120" s="113" t="s">
        <v>127</v>
      </c>
      <c r="BK120" s="121">
        <f>SUM(BK121:BK124)</f>
        <v>0</v>
      </c>
    </row>
    <row r="121" spans="2:65" s="1" customFormat="1" ht="78" customHeight="1">
      <c r="B121" s="29"/>
      <c r="C121" s="124" t="s">
        <v>203</v>
      </c>
      <c r="D121" s="124" t="s">
        <v>129</v>
      </c>
      <c r="E121" s="125" t="s">
        <v>204</v>
      </c>
      <c r="F121" s="126" t="s">
        <v>205</v>
      </c>
      <c r="G121" s="127" t="s">
        <v>132</v>
      </c>
      <c r="H121" s="128">
        <v>9.7579999999999991</v>
      </c>
      <c r="I121" s="129"/>
      <c r="J121" s="130">
        <f>ROUND(I121*H121,2)</f>
        <v>0</v>
      </c>
      <c r="K121" s="126" t="s">
        <v>133</v>
      </c>
      <c r="L121" s="29"/>
      <c r="M121" s="131" t="s">
        <v>78</v>
      </c>
      <c r="N121" s="132" t="s">
        <v>50</v>
      </c>
      <c r="P121" s="133">
        <f>O121*H121</f>
        <v>0</v>
      </c>
      <c r="Q121" s="133">
        <v>8.9219999999999994E-2</v>
      </c>
      <c r="R121" s="133">
        <f>Q121*H121</f>
        <v>0.87060875999999987</v>
      </c>
      <c r="S121" s="133">
        <v>0</v>
      </c>
      <c r="T121" s="134">
        <f>S121*H121</f>
        <v>0</v>
      </c>
      <c r="AR121" s="135" t="s">
        <v>134</v>
      </c>
      <c r="AT121" s="135" t="s">
        <v>129</v>
      </c>
      <c r="AU121" s="135" t="s">
        <v>89</v>
      </c>
      <c r="AY121" s="13" t="s">
        <v>127</v>
      </c>
      <c r="BE121" s="136">
        <f>IF(N121="základní",J121,0)</f>
        <v>0</v>
      </c>
      <c r="BF121" s="136">
        <f>IF(N121="snížená",J121,0)</f>
        <v>0</v>
      </c>
      <c r="BG121" s="136">
        <f>IF(N121="zákl. přenesená",J121,0)</f>
        <v>0</v>
      </c>
      <c r="BH121" s="136">
        <f>IF(N121="sníž. přenesená",J121,0)</f>
        <v>0</v>
      </c>
      <c r="BI121" s="136">
        <f>IF(N121="nulová",J121,0)</f>
        <v>0</v>
      </c>
      <c r="BJ121" s="13" t="s">
        <v>87</v>
      </c>
      <c r="BK121" s="136">
        <f>ROUND(I121*H121,2)</f>
        <v>0</v>
      </c>
      <c r="BL121" s="13" t="s">
        <v>134</v>
      </c>
      <c r="BM121" s="135" t="s">
        <v>206</v>
      </c>
    </row>
    <row r="122" spans="2:65" s="1" customFormat="1">
      <c r="B122" s="29"/>
      <c r="D122" s="137" t="s">
        <v>136</v>
      </c>
      <c r="F122" s="138" t="s">
        <v>207</v>
      </c>
      <c r="I122" s="139"/>
      <c r="L122" s="29"/>
      <c r="M122" s="140"/>
      <c r="T122" s="50"/>
      <c r="AT122" s="13" t="s">
        <v>136</v>
      </c>
      <c r="AU122" s="13" t="s">
        <v>89</v>
      </c>
    </row>
    <row r="123" spans="2:65" s="1" customFormat="1" ht="33" customHeight="1">
      <c r="B123" s="29"/>
      <c r="C123" s="124" t="s">
        <v>208</v>
      </c>
      <c r="D123" s="124" t="s">
        <v>129</v>
      </c>
      <c r="E123" s="125" t="s">
        <v>209</v>
      </c>
      <c r="F123" s="126" t="s">
        <v>210</v>
      </c>
      <c r="G123" s="127" t="s">
        <v>132</v>
      </c>
      <c r="H123" s="128">
        <v>9.7579999999999991</v>
      </c>
      <c r="I123" s="129"/>
      <c r="J123" s="130">
        <f>ROUND(I123*H123,2)</f>
        <v>0</v>
      </c>
      <c r="K123" s="126" t="s">
        <v>133</v>
      </c>
      <c r="L123" s="29"/>
      <c r="M123" s="131" t="s">
        <v>78</v>
      </c>
      <c r="N123" s="132" t="s">
        <v>50</v>
      </c>
      <c r="P123" s="133">
        <f>O123*H123</f>
        <v>0</v>
      </c>
      <c r="Q123" s="133">
        <v>0.34499999999999997</v>
      </c>
      <c r="R123" s="133">
        <f>Q123*H123</f>
        <v>3.3665099999999994</v>
      </c>
      <c r="S123" s="133">
        <v>0</v>
      </c>
      <c r="T123" s="134">
        <f>S123*H123</f>
        <v>0</v>
      </c>
      <c r="AR123" s="135" t="s">
        <v>134</v>
      </c>
      <c r="AT123" s="135" t="s">
        <v>129</v>
      </c>
      <c r="AU123" s="135" t="s">
        <v>89</v>
      </c>
      <c r="AY123" s="13" t="s">
        <v>127</v>
      </c>
      <c r="BE123" s="136">
        <f>IF(N123="základní",J123,0)</f>
        <v>0</v>
      </c>
      <c r="BF123" s="136">
        <f>IF(N123="snížená",J123,0)</f>
        <v>0</v>
      </c>
      <c r="BG123" s="136">
        <f>IF(N123="zákl. přenesená",J123,0)</f>
        <v>0</v>
      </c>
      <c r="BH123" s="136">
        <f>IF(N123="sníž. přenesená",J123,0)</f>
        <v>0</v>
      </c>
      <c r="BI123" s="136">
        <f>IF(N123="nulová",J123,0)</f>
        <v>0</v>
      </c>
      <c r="BJ123" s="13" t="s">
        <v>87</v>
      </c>
      <c r="BK123" s="136">
        <f>ROUND(I123*H123,2)</f>
        <v>0</v>
      </c>
      <c r="BL123" s="13" t="s">
        <v>134</v>
      </c>
      <c r="BM123" s="135" t="s">
        <v>211</v>
      </c>
    </row>
    <row r="124" spans="2:65" s="1" customFormat="1">
      <c r="B124" s="29"/>
      <c r="D124" s="137" t="s">
        <v>136</v>
      </c>
      <c r="F124" s="138" t="s">
        <v>212</v>
      </c>
      <c r="I124" s="139"/>
      <c r="L124" s="29"/>
      <c r="M124" s="140"/>
      <c r="T124" s="50"/>
      <c r="AT124" s="13" t="s">
        <v>136</v>
      </c>
      <c r="AU124" s="13" t="s">
        <v>89</v>
      </c>
    </row>
    <row r="125" spans="2:65" s="11" customFormat="1" ht="22.9" customHeight="1">
      <c r="B125" s="112"/>
      <c r="D125" s="113" t="s">
        <v>79</v>
      </c>
      <c r="E125" s="122" t="s">
        <v>174</v>
      </c>
      <c r="F125" s="122" t="s">
        <v>213</v>
      </c>
      <c r="I125" s="115"/>
      <c r="J125" s="123">
        <f>BK125</f>
        <v>0</v>
      </c>
      <c r="L125" s="112"/>
      <c r="M125" s="117"/>
      <c r="P125" s="118">
        <f>P126+P127+P128+P133</f>
        <v>0</v>
      </c>
      <c r="R125" s="118">
        <f>R126+R127+R128+R133</f>
        <v>0</v>
      </c>
      <c r="T125" s="119">
        <f>T126+T127+T128+T133</f>
        <v>0</v>
      </c>
      <c r="AR125" s="113" t="s">
        <v>87</v>
      </c>
      <c r="AT125" s="120" t="s">
        <v>79</v>
      </c>
      <c r="AU125" s="120" t="s">
        <v>87</v>
      </c>
      <c r="AY125" s="113" t="s">
        <v>127</v>
      </c>
      <c r="BK125" s="121">
        <f>BK126+BK127+BK128+BK133</f>
        <v>0</v>
      </c>
    </row>
    <row r="126" spans="2:65" s="1" customFormat="1" ht="55.5" customHeight="1">
      <c r="B126" s="29"/>
      <c r="C126" s="124" t="s">
        <v>214</v>
      </c>
      <c r="D126" s="124" t="s">
        <v>129</v>
      </c>
      <c r="E126" s="125" t="s">
        <v>215</v>
      </c>
      <c r="F126" s="126" t="s">
        <v>216</v>
      </c>
      <c r="G126" s="127" t="s">
        <v>132</v>
      </c>
      <c r="H126" s="128">
        <v>9.7579999999999991</v>
      </c>
      <c r="I126" s="129"/>
      <c r="J126" s="130">
        <f>ROUND(I126*H126,2)</f>
        <v>0</v>
      </c>
      <c r="K126" s="126" t="s">
        <v>133</v>
      </c>
      <c r="L126" s="29"/>
      <c r="M126" s="131" t="s">
        <v>78</v>
      </c>
      <c r="N126" s="132" t="s">
        <v>50</v>
      </c>
      <c r="P126" s="133">
        <f>O126*H126</f>
        <v>0</v>
      </c>
      <c r="Q126" s="133">
        <v>0</v>
      </c>
      <c r="R126" s="133">
        <f>Q126*H126</f>
        <v>0</v>
      </c>
      <c r="S126" s="133">
        <v>0</v>
      </c>
      <c r="T126" s="134">
        <f>S126*H126</f>
        <v>0</v>
      </c>
      <c r="AR126" s="135" t="s">
        <v>134</v>
      </c>
      <c r="AT126" s="135" t="s">
        <v>129</v>
      </c>
      <c r="AU126" s="135" t="s">
        <v>89</v>
      </c>
      <c r="AY126" s="13" t="s">
        <v>127</v>
      </c>
      <c r="BE126" s="136">
        <f>IF(N126="základní",J126,0)</f>
        <v>0</v>
      </c>
      <c r="BF126" s="136">
        <f>IF(N126="snížená",J126,0)</f>
        <v>0</v>
      </c>
      <c r="BG126" s="136">
        <f>IF(N126="zákl. přenesená",J126,0)</f>
        <v>0</v>
      </c>
      <c r="BH126" s="136">
        <f>IF(N126="sníž. přenesená",J126,0)</f>
        <v>0</v>
      </c>
      <c r="BI126" s="136">
        <f>IF(N126="nulová",J126,0)</f>
        <v>0</v>
      </c>
      <c r="BJ126" s="13" t="s">
        <v>87</v>
      </c>
      <c r="BK126" s="136">
        <f>ROUND(I126*H126,2)</f>
        <v>0</v>
      </c>
      <c r="BL126" s="13" t="s">
        <v>134</v>
      </c>
      <c r="BM126" s="135" t="s">
        <v>217</v>
      </c>
    </row>
    <row r="127" spans="2:65" s="1" customFormat="1">
      <c r="B127" s="29"/>
      <c r="D127" s="137" t="s">
        <v>136</v>
      </c>
      <c r="F127" s="138" t="s">
        <v>218</v>
      </c>
      <c r="I127" s="139"/>
      <c r="L127" s="29"/>
      <c r="M127" s="140"/>
      <c r="T127" s="50"/>
      <c r="AT127" s="13" t="s">
        <v>136</v>
      </c>
      <c r="AU127" s="13" t="s">
        <v>89</v>
      </c>
    </row>
    <row r="128" spans="2:65" s="11" customFormat="1" ht="20.85" customHeight="1">
      <c r="B128" s="112"/>
      <c r="D128" s="113" t="s">
        <v>79</v>
      </c>
      <c r="E128" s="122" t="s">
        <v>219</v>
      </c>
      <c r="F128" s="122" t="s">
        <v>220</v>
      </c>
      <c r="I128" s="115"/>
      <c r="J128" s="123">
        <f>BK128</f>
        <v>0</v>
      </c>
      <c r="L128" s="112"/>
      <c r="M128" s="117"/>
      <c r="P128" s="118">
        <f>SUM(P129:P132)</f>
        <v>0</v>
      </c>
      <c r="R128" s="118">
        <f>SUM(R129:R132)</f>
        <v>0</v>
      </c>
      <c r="T128" s="119">
        <f>SUM(T129:T132)</f>
        <v>0</v>
      </c>
      <c r="AR128" s="113" t="s">
        <v>87</v>
      </c>
      <c r="AT128" s="120" t="s">
        <v>79</v>
      </c>
      <c r="AU128" s="120" t="s">
        <v>89</v>
      </c>
      <c r="AY128" s="113" t="s">
        <v>127</v>
      </c>
      <c r="BK128" s="121">
        <f>SUM(BK129:BK132)</f>
        <v>0</v>
      </c>
    </row>
    <row r="129" spans="2:65" s="1" customFormat="1" ht="37.9" customHeight="1">
      <c r="B129" s="29"/>
      <c r="C129" s="124" t="s">
        <v>221</v>
      </c>
      <c r="D129" s="124" t="s">
        <v>129</v>
      </c>
      <c r="E129" s="125" t="s">
        <v>222</v>
      </c>
      <c r="F129" s="126" t="s">
        <v>223</v>
      </c>
      <c r="G129" s="127" t="s">
        <v>150</v>
      </c>
      <c r="H129" s="128">
        <v>13.842000000000001</v>
      </c>
      <c r="I129" s="129"/>
      <c r="J129" s="130">
        <f>ROUND(I129*H129,2)</f>
        <v>0</v>
      </c>
      <c r="K129" s="126" t="s">
        <v>133</v>
      </c>
      <c r="L129" s="29"/>
      <c r="M129" s="131" t="s">
        <v>78</v>
      </c>
      <c r="N129" s="132" t="s">
        <v>50</v>
      </c>
      <c r="P129" s="133">
        <f>O129*H129</f>
        <v>0</v>
      </c>
      <c r="Q129" s="133">
        <v>0</v>
      </c>
      <c r="R129" s="133">
        <f>Q129*H129</f>
        <v>0</v>
      </c>
      <c r="S129" s="133">
        <v>0</v>
      </c>
      <c r="T129" s="134">
        <f>S129*H129</f>
        <v>0</v>
      </c>
      <c r="AR129" s="135" t="s">
        <v>134</v>
      </c>
      <c r="AT129" s="135" t="s">
        <v>129</v>
      </c>
      <c r="AU129" s="135" t="s">
        <v>142</v>
      </c>
      <c r="AY129" s="13" t="s">
        <v>127</v>
      </c>
      <c r="BE129" s="136">
        <f>IF(N129="základní",J129,0)</f>
        <v>0</v>
      </c>
      <c r="BF129" s="136">
        <f>IF(N129="snížená",J129,0)</f>
        <v>0</v>
      </c>
      <c r="BG129" s="136">
        <f>IF(N129="zákl. přenesená",J129,0)</f>
        <v>0</v>
      </c>
      <c r="BH129" s="136">
        <f>IF(N129="sníž. přenesená",J129,0)</f>
        <v>0</v>
      </c>
      <c r="BI129" s="136">
        <f>IF(N129="nulová",J129,0)</f>
        <v>0</v>
      </c>
      <c r="BJ129" s="13" t="s">
        <v>87</v>
      </c>
      <c r="BK129" s="136">
        <f>ROUND(I129*H129,2)</f>
        <v>0</v>
      </c>
      <c r="BL129" s="13" t="s">
        <v>134</v>
      </c>
      <c r="BM129" s="135" t="s">
        <v>224</v>
      </c>
    </row>
    <row r="130" spans="2:65" s="1" customFormat="1">
      <c r="B130" s="29"/>
      <c r="D130" s="137" t="s">
        <v>136</v>
      </c>
      <c r="F130" s="138" t="s">
        <v>225</v>
      </c>
      <c r="I130" s="139"/>
      <c r="L130" s="29"/>
      <c r="M130" s="140"/>
      <c r="T130" s="50"/>
      <c r="AT130" s="13" t="s">
        <v>136</v>
      </c>
      <c r="AU130" s="13" t="s">
        <v>142</v>
      </c>
    </row>
    <row r="131" spans="2:65" s="1" customFormat="1" ht="37.9" customHeight="1">
      <c r="B131" s="29"/>
      <c r="C131" s="124" t="s">
        <v>226</v>
      </c>
      <c r="D131" s="124" t="s">
        <v>129</v>
      </c>
      <c r="E131" s="125" t="s">
        <v>227</v>
      </c>
      <c r="F131" s="126" t="s">
        <v>228</v>
      </c>
      <c r="G131" s="127" t="s">
        <v>150</v>
      </c>
      <c r="H131" s="128">
        <v>110.74</v>
      </c>
      <c r="I131" s="129"/>
      <c r="J131" s="130">
        <f>ROUND(I131*H131,2)</f>
        <v>0</v>
      </c>
      <c r="K131" s="126" t="s">
        <v>133</v>
      </c>
      <c r="L131" s="29"/>
      <c r="M131" s="131" t="s">
        <v>78</v>
      </c>
      <c r="N131" s="132" t="s">
        <v>50</v>
      </c>
      <c r="P131" s="133">
        <f>O131*H131</f>
        <v>0</v>
      </c>
      <c r="Q131" s="133">
        <v>0</v>
      </c>
      <c r="R131" s="133">
        <f>Q131*H131</f>
        <v>0</v>
      </c>
      <c r="S131" s="133">
        <v>0</v>
      </c>
      <c r="T131" s="134">
        <f>S131*H131</f>
        <v>0</v>
      </c>
      <c r="AR131" s="135" t="s">
        <v>134</v>
      </c>
      <c r="AT131" s="135" t="s">
        <v>129</v>
      </c>
      <c r="AU131" s="135" t="s">
        <v>142</v>
      </c>
      <c r="AY131" s="13" t="s">
        <v>127</v>
      </c>
      <c r="BE131" s="136">
        <f>IF(N131="základní",J131,0)</f>
        <v>0</v>
      </c>
      <c r="BF131" s="136">
        <f>IF(N131="snížená",J131,0)</f>
        <v>0</v>
      </c>
      <c r="BG131" s="136">
        <f>IF(N131="zákl. přenesená",J131,0)</f>
        <v>0</v>
      </c>
      <c r="BH131" s="136">
        <f>IF(N131="sníž. přenesená",J131,0)</f>
        <v>0</v>
      </c>
      <c r="BI131" s="136">
        <f>IF(N131="nulová",J131,0)</f>
        <v>0</v>
      </c>
      <c r="BJ131" s="13" t="s">
        <v>87</v>
      </c>
      <c r="BK131" s="136">
        <f>ROUND(I131*H131,2)</f>
        <v>0</v>
      </c>
      <c r="BL131" s="13" t="s">
        <v>134</v>
      </c>
      <c r="BM131" s="135" t="s">
        <v>229</v>
      </c>
    </row>
    <row r="132" spans="2:65" s="1" customFormat="1">
      <c r="B132" s="29"/>
      <c r="D132" s="137" t="s">
        <v>136</v>
      </c>
      <c r="F132" s="138" t="s">
        <v>230</v>
      </c>
      <c r="I132" s="139"/>
      <c r="L132" s="29"/>
      <c r="M132" s="140"/>
      <c r="T132" s="50"/>
      <c r="AT132" s="13" t="s">
        <v>136</v>
      </c>
      <c r="AU132" s="13" t="s">
        <v>142</v>
      </c>
    </row>
    <row r="133" spans="2:65" s="11" customFormat="1" ht="20.85" customHeight="1">
      <c r="B133" s="112"/>
      <c r="D133" s="113" t="s">
        <v>79</v>
      </c>
      <c r="E133" s="122" t="s">
        <v>231</v>
      </c>
      <c r="F133" s="122" t="s">
        <v>232</v>
      </c>
      <c r="I133" s="115"/>
      <c r="J133" s="123">
        <f>BK133</f>
        <v>0</v>
      </c>
      <c r="L133" s="112"/>
      <c r="M133" s="117"/>
      <c r="P133" s="118">
        <f>SUM(P134:P135)</f>
        <v>0</v>
      </c>
      <c r="R133" s="118">
        <f>SUM(R134:R135)</f>
        <v>0</v>
      </c>
      <c r="T133" s="119">
        <f>SUM(T134:T135)</f>
        <v>0</v>
      </c>
      <c r="AR133" s="113" t="s">
        <v>87</v>
      </c>
      <c r="AT133" s="120" t="s">
        <v>79</v>
      </c>
      <c r="AU133" s="120" t="s">
        <v>89</v>
      </c>
      <c r="AY133" s="113" t="s">
        <v>127</v>
      </c>
      <c r="BK133" s="121">
        <f>SUM(BK134:BK135)</f>
        <v>0</v>
      </c>
    </row>
    <row r="134" spans="2:65" s="1" customFormat="1" ht="44.25" customHeight="1">
      <c r="B134" s="29"/>
      <c r="C134" s="124" t="s">
        <v>233</v>
      </c>
      <c r="D134" s="124" t="s">
        <v>129</v>
      </c>
      <c r="E134" s="125" t="s">
        <v>234</v>
      </c>
      <c r="F134" s="126" t="s">
        <v>235</v>
      </c>
      <c r="G134" s="127" t="s">
        <v>150</v>
      </c>
      <c r="H134" s="128">
        <v>25.87</v>
      </c>
      <c r="I134" s="129"/>
      <c r="J134" s="130">
        <f>ROUND(I134*H134,2)</f>
        <v>0</v>
      </c>
      <c r="K134" s="126" t="s">
        <v>133</v>
      </c>
      <c r="L134" s="29"/>
      <c r="M134" s="131" t="s">
        <v>78</v>
      </c>
      <c r="N134" s="132" t="s">
        <v>50</v>
      </c>
      <c r="P134" s="133">
        <f>O134*H134</f>
        <v>0</v>
      </c>
      <c r="Q134" s="133">
        <v>0</v>
      </c>
      <c r="R134" s="133">
        <f>Q134*H134</f>
        <v>0</v>
      </c>
      <c r="S134" s="133">
        <v>0</v>
      </c>
      <c r="T134" s="134">
        <f>S134*H134</f>
        <v>0</v>
      </c>
      <c r="AR134" s="135" t="s">
        <v>134</v>
      </c>
      <c r="AT134" s="135" t="s">
        <v>129</v>
      </c>
      <c r="AU134" s="135" t="s">
        <v>142</v>
      </c>
      <c r="AY134" s="13" t="s">
        <v>127</v>
      </c>
      <c r="BE134" s="136">
        <f>IF(N134="základní",J134,0)</f>
        <v>0</v>
      </c>
      <c r="BF134" s="136">
        <f>IF(N134="snížená",J134,0)</f>
        <v>0</v>
      </c>
      <c r="BG134" s="136">
        <f>IF(N134="zákl. přenesená",J134,0)</f>
        <v>0</v>
      </c>
      <c r="BH134" s="136">
        <f>IF(N134="sníž. přenesená",J134,0)</f>
        <v>0</v>
      </c>
      <c r="BI134" s="136">
        <f>IF(N134="nulová",J134,0)</f>
        <v>0</v>
      </c>
      <c r="BJ134" s="13" t="s">
        <v>87</v>
      </c>
      <c r="BK134" s="136">
        <f>ROUND(I134*H134,2)</f>
        <v>0</v>
      </c>
      <c r="BL134" s="13" t="s">
        <v>134</v>
      </c>
      <c r="BM134" s="135" t="s">
        <v>236</v>
      </c>
    </row>
    <row r="135" spans="2:65" s="1" customFormat="1">
      <c r="B135" s="29"/>
      <c r="D135" s="137" t="s">
        <v>136</v>
      </c>
      <c r="F135" s="138" t="s">
        <v>237</v>
      </c>
      <c r="I135" s="139"/>
      <c r="L135" s="29"/>
      <c r="M135" s="140"/>
      <c r="T135" s="50"/>
      <c r="AT135" s="13" t="s">
        <v>136</v>
      </c>
      <c r="AU135" s="13" t="s">
        <v>142</v>
      </c>
    </row>
    <row r="136" spans="2:65" s="11" customFormat="1" ht="25.9" customHeight="1">
      <c r="B136" s="112"/>
      <c r="D136" s="113" t="s">
        <v>79</v>
      </c>
      <c r="E136" s="114" t="s">
        <v>238</v>
      </c>
      <c r="F136" s="114" t="s">
        <v>239</v>
      </c>
      <c r="I136" s="115"/>
      <c r="J136" s="116">
        <f>BK136</f>
        <v>0</v>
      </c>
      <c r="L136" s="112"/>
      <c r="M136" s="117"/>
      <c r="P136" s="118">
        <f>P137</f>
        <v>0</v>
      </c>
      <c r="R136" s="118">
        <f>R137</f>
        <v>3.2050000000000004E-3</v>
      </c>
      <c r="T136" s="119">
        <f>T137</f>
        <v>0</v>
      </c>
      <c r="AR136" s="113" t="s">
        <v>89</v>
      </c>
      <c r="AT136" s="120" t="s">
        <v>79</v>
      </c>
      <c r="AU136" s="120" t="s">
        <v>80</v>
      </c>
      <c r="AY136" s="113" t="s">
        <v>127</v>
      </c>
      <c r="BK136" s="121">
        <f>BK137</f>
        <v>0</v>
      </c>
    </row>
    <row r="137" spans="2:65" s="11" customFormat="1" ht="22.9" customHeight="1">
      <c r="B137" s="112"/>
      <c r="D137" s="113" t="s">
        <v>79</v>
      </c>
      <c r="E137" s="122" t="s">
        <v>240</v>
      </c>
      <c r="F137" s="122" t="s">
        <v>241</v>
      </c>
      <c r="I137" s="115"/>
      <c r="J137" s="123">
        <f>BK137</f>
        <v>0</v>
      </c>
      <c r="L137" s="112"/>
      <c r="M137" s="117"/>
      <c r="P137" s="118">
        <f>SUM(P138:P157)</f>
        <v>0</v>
      </c>
      <c r="R137" s="118">
        <f>SUM(R138:R157)</f>
        <v>3.2050000000000004E-3</v>
      </c>
      <c r="T137" s="119">
        <f>SUM(T138:T157)</f>
        <v>0</v>
      </c>
      <c r="AR137" s="113" t="s">
        <v>89</v>
      </c>
      <c r="AT137" s="120" t="s">
        <v>79</v>
      </c>
      <c r="AU137" s="120" t="s">
        <v>87</v>
      </c>
      <c r="AY137" s="113" t="s">
        <v>127</v>
      </c>
      <c r="BK137" s="121">
        <f>SUM(BK138:BK157)</f>
        <v>0</v>
      </c>
    </row>
    <row r="138" spans="2:65" s="1" customFormat="1" ht="24.2" customHeight="1">
      <c r="B138" s="29"/>
      <c r="C138" s="124" t="s">
        <v>7</v>
      </c>
      <c r="D138" s="124" t="s">
        <v>129</v>
      </c>
      <c r="E138" s="125" t="s">
        <v>242</v>
      </c>
      <c r="F138" s="126" t="s">
        <v>243</v>
      </c>
      <c r="G138" s="127" t="s">
        <v>244</v>
      </c>
      <c r="H138" s="128">
        <v>10</v>
      </c>
      <c r="I138" s="129"/>
      <c r="J138" s="130">
        <f>ROUND(I138*H138,2)</f>
        <v>0</v>
      </c>
      <c r="K138" s="126" t="s">
        <v>133</v>
      </c>
      <c r="L138" s="29"/>
      <c r="M138" s="131" t="s">
        <v>78</v>
      </c>
      <c r="N138" s="132" t="s">
        <v>50</v>
      </c>
      <c r="P138" s="133">
        <f>O138*H138</f>
        <v>0</v>
      </c>
      <c r="Q138" s="133">
        <v>0</v>
      </c>
      <c r="R138" s="133">
        <f>Q138*H138</f>
        <v>0</v>
      </c>
      <c r="S138" s="133">
        <v>0</v>
      </c>
      <c r="T138" s="134">
        <f>S138*H138</f>
        <v>0</v>
      </c>
      <c r="AR138" s="135" t="s">
        <v>208</v>
      </c>
      <c r="AT138" s="135" t="s">
        <v>129</v>
      </c>
      <c r="AU138" s="135" t="s">
        <v>89</v>
      </c>
      <c r="AY138" s="13" t="s">
        <v>127</v>
      </c>
      <c r="BE138" s="136">
        <f>IF(N138="základní",J138,0)</f>
        <v>0</v>
      </c>
      <c r="BF138" s="136">
        <f>IF(N138="snížená",J138,0)</f>
        <v>0</v>
      </c>
      <c r="BG138" s="136">
        <f>IF(N138="zákl. přenesená",J138,0)</f>
        <v>0</v>
      </c>
      <c r="BH138" s="136">
        <f>IF(N138="sníž. přenesená",J138,0)</f>
        <v>0</v>
      </c>
      <c r="BI138" s="136">
        <f>IF(N138="nulová",J138,0)</f>
        <v>0</v>
      </c>
      <c r="BJ138" s="13" t="s">
        <v>87</v>
      </c>
      <c r="BK138" s="136">
        <f>ROUND(I138*H138,2)</f>
        <v>0</v>
      </c>
      <c r="BL138" s="13" t="s">
        <v>208</v>
      </c>
      <c r="BM138" s="135" t="s">
        <v>245</v>
      </c>
    </row>
    <row r="139" spans="2:65" s="1" customFormat="1">
      <c r="B139" s="29"/>
      <c r="D139" s="137" t="s">
        <v>136</v>
      </c>
      <c r="F139" s="138" t="s">
        <v>246</v>
      </c>
      <c r="I139" s="139"/>
      <c r="L139" s="29"/>
      <c r="M139" s="140"/>
      <c r="T139" s="50"/>
      <c r="AT139" s="13" t="s">
        <v>136</v>
      </c>
      <c r="AU139" s="13" t="s">
        <v>89</v>
      </c>
    </row>
    <row r="140" spans="2:65" s="1" customFormat="1" ht="24.2" customHeight="1">
      <c r="B140" s="29"/>
      <c r="C140" s="141" t="s">
        <v>247</v>
      </c>
      <c r="D140" s="141" t="s">
        <v>169</v>
      </c>
      <c r="E140" s="142" t="s">
        <v>248</v>
      </c>
      <c r="F140" s="143" t="s">
        <v>249</v>
      </c>
      <c r="G140" s="144" t="s">
        <v>244</v>
      </c>
      <c r="H140" s="145">
        <v>10.5</v>
      </c>
      <c r="I140" s="146"/>
      <c r="J140" s="147">
        <f>ROUND(I140*H140,2)</f>
        <v>0</v>
      </c>
      <c r="K140" s="143" t="s">
        <v>133</v>
      </c>
      <c r="L140" s="148"/>
      <c r="M140" s="149" t="s">
        <v>78</v>
      </c>
      <c r="N140" s="150" t="s">
        <v>50</v>
      </c>
      <c r="P140" s="133">
        <f>O140*H140</f>
        <v>0</v>
      </c>
      <c r="Q140" s="133">
        <v>5.0000000000000002E-5</v>
      </c>
      <c r="R140" s="133">
        <f>Q140*H140</f>
        <v>5.2500000000000008E-4</v>
      </c>
      <c r="S140" s="133">
        <v>0</v>
      </c>
      <c r="T140" s="134">
        <f>S140*H140</f>
        <v>0</v>
      </c>
      <c r="AR140" s="135" t="s">
        <v>250</v>
      </c>
      <c r="AT140" s="135" t="s">
        <v>169</v>
      </c>
      <c r="AU140" s="135" t="s">
        <v>89</v>
      </c>
      <c r="AY140" s="13" t="s">
        <v>127</v>
      </c>
      <c r="BE140" s="136">
        <f>IF(N140="základní",J140,0)</f>
        <v>0</v>
      </c>
      <c r="BF140" s="136">
        <f>IF(N140="snížená",J140,0)</f>
        <v>0</v>
      </c>
      <c r="BG140" s="136">
        <f>IF(N140="zákl. přenesená",J140,0)</f>
        <v>0</v>
      </c>
      <c r="BH140" s="136">
        <f>IF(N140="sníž. přenesená",J140,0)</f>
        <v>0</v>
      </c>
      <c r="BI140" s="136">
        <f>IF(N140="nulová",J140,0)</f>
        <v>0</v>
      </c>
      <c r="BJ140" s="13" t="s">
        <v>87</v>
      </c>
      <c r="BK140" s="136">
        <f>ROUND(I140*H140,2)</f>
        <v>0</v>
      </c>
      <c r="BL140" s="13" t="s">
        <v>208</v>
      </c>
      <c r="BM140" s="135" t="s">
        <v>251</v>
      </c>
    </row>
    <row r="141" spans="2:65" s="1" customFormat="1" ht="24.2" customHeight="1">
      <c r="B141" s="29"/>
      <c r="C141" s="124" t="s">
        <v>252</v>
      </c>
      <c r="D141" s="124" t="s">
        <v>129</v>
      </c>
      <c r="E141" s="125" t="s">
        <v>253</v>
      </c>
      <c r="F141" s="126" t="s">
        <v>254</v>
      </c>
      <c r="G141" s="127" t="s">
        <v>255</v>
      </c>
      <c r="H141" s="128">
        <v>2</v>
      </c>
      <c r="I141" s="129"/>
      <c r="J141" s="130">
        <f>ROUND(I141*H141,2)</f>
        <v>0</v>
      </c>
      <c r="K141" s="126" t="s">
        <v>133</v>
      </c>
      <c r="L141" s="29"/>
      <c r="M141" s="131" t="s">
        <v>78</v>
      </c>
      <c r="N141" s="132" t="s">
        <v>50</v>
      </c>
      <c r="P141" s="133">
        <f>O141*H141</f>
        <v>0</v>
      </c>
      <c r="Q141" s="133">
        <v>0</v>
      </c>
      <c r="R141" s="133">
        <f>Q141*H141</f>
        <v>0</v>
      </c>
      <c r="S141" s="133">
        <v>0</v>
      </c>
      <c r="T141" s="134">
        <f>S141*H141</f>
        <v>0</v>
      </c>
      <c r="AR141" s="135" t="s">
        <v>208</v>
      </c>
      <c r="AT141" s="135" t="s">
        <v>129</v>
      </c>
      <c r="AU141" s="135" t="s">
        <v>89</v>
      </c>
      <c r="AY141" s="13" t="s">
        <v>127</v>
      </c>
      <c r="BE141" s="136">
        <f>IF(N141="základní",J141,0)</f>
        <v>0</v>
      </c>
      <c r="BF141" s="136">
        <f>IF(N141="snížená",J141,0)</f>
        <v>0</v>
      </c>
      <c r="BG141" s="136">
        <f>IF(N141="zákl. přenesená",J141,0)</f>
        <v>0</v>
      </c>
      <c r="BH141" s="136">
        <f>IF(N141="sníž. přenesená",J141,0)</f>
        <v>0</v>
      </c>
      <c r="BI141" s="136">
        <f>IF(N141="nulová",J141,0)</f>
        <v>0</v>
      </c>
      <c r="BJ141" s="13" t="s">
        <v>87</v>
      </c>
      <c r="BK141" s="136">
        <f>ROUND(I141*H141,2)</f>
        <v>0</v>
      </c>
      <c r="BL141" s="13" t="s">
        <v>208</v>
      </c>
      <c r="BM141" s="135" t="s">
        <v>256</v>
      </c>
    </row>
    <row r="142" spans="2:65" s="1" customFormat="1">
      <c r="B142" s="29"/>
      <c r="D142" s="137" t="s">
        <v>136</v>
      </c>
      <c r="F142" s="138" t="s">
        <v>257</v>
      </c>
      <c r="I142" s="139"/>
      <c r="L142" s="29"/>
      <c r="M142" s="140"/>
      <c r="T142" s="50"/>
      <c r="AT142" s="13" t="s">
        <v>136</v>
      </c>
      <c r="AU142" s="13" t="s">
        <v>89</v>
      </c>
    </row>
    <row r="143" spans="2:65" s="1" customFormat="1" ht="24.2" customHeight="1">
      <c r="B143" s="29"/>
      <c r="C143" s="141" t="s">
        <v>258</v>
      </c>
      <c r="D143" s="141" t="s">
        <v>169</v>
      </c>
      <c r="E143" s="142" t="s">
        <v>259</v>
      </c>
      <c r="F143" s="143" t="s">
        <v>260</v>
      </c>
      <c r="G143" s="144" t="s">
        <v>255</v>
      </c>
      <c r="H143" s="145">
        <v>2</v>
      </c>
      <c r="I143" s="146"/>
      <c r="J143" s="147">
        <f>ROUND(I143*H143,2)</f>
        <v>0</v>
      </c>
      <c r="K143" s="143" t="s">
        <v>133</v>
      </c>
      <c r="L143" s="148"/>
      <c r="M143" s="149" t="s">
        <v>78</v>
      </c>
      <c r="N143" s="150" t="s">
        <v>50</v>
      </c>
      <c r="P143" s="133">
        <f>O143*H143</f>
        <v>0</v>
      </c>
      <c r="Q143" s="133">
        <v>5.0000000000000002E-5</v>
      </c>
      <c r="R143" s="133">
        <f>Q143*H143</f>
        <v>1E-4</v>
      </c>
      <c r="S143" s="133">
        <v>0</v>
      </c>
      <c r="T143" s="134">
        <f>S143*H143</f>
        <v>0</v>
      </c>
      <c r="AR143" s="135" t="s">
        <v>250</v>
      </c>
      <c r="AT143" s="135" t="s">
        <v>169</v>
      </c>
      <c r="AU143" s="135" t="s">
        <v>89</v>
      </c>
      <c r="AY143" s="13" t="s">
        <v>127</v>
      </c>
      <c r="BE143" s="136">
        <f>IF(N143="základní",J143,0)</f>
        <v>0</v>
      </c>
      <c r="BF143" s="136">
        <f>IF(N143="snížená",J143,0)</f>
        <v>0</v>
      </c>
      <c r="BG143" s="136">
        <f>IF(N143="zákl. přenesená",J143,0)</f>
        <v>0</v>
      </c>
      <c r="BH143" s="136">
        <f>IF(N143="sníž. přenesená",J143,0)</f>
        <v>0</v>
      </c>
      <c r="BI143" s="136">
        <f>IF(N143="nulová",J143,0)</f>
        <v>0</v>
      </c>
      <c r="BJ143" s="13" t="s">
        <v>87</v>
      </c>
      <c r="BK143" s="136">
        <f>ROUND(I143*H143,2)</f>
        <v>0</v>
      </c>
      <c r="BL143" s="13" t="s">
        <v>208</v>
      </c>
      <c r="BM143" s="135" t="s">
        <v>261</v>
      </c>
    </row>
    <row r="144" spans="2:65" s="1" customFormat="1" ht="33" customHeight="1">
      <c r="B144" s="29"/>
      <c r="C144" s="124" t="s">
        <v>262</v>
      </c>
      <c r="D144" s="124" t="s">
        <v>129</v>
      </c>
      <c r="E144" s="125" t="s">
        <v>263</v>
      </c>
      <c r="F144" s="126" t="s">
        <v>264</v>
      </c>
      <c r="G144" s="127" t="s">
        <v>255</v>
      </c>
      <c r="H144" s="128">
        <v>156</v>
      </c>
      <c r="I144" s="129"/>
      <c r="J144" s="130">
        <f>ROUND(I144*H144,2)</f>
        <v>0</v>
      </c>
      <c r="K144" s="126" t="s">
        <v>133</v>
      </c>
      <c r="L144" s="29"/>
      <c r="M144" s="131" t="s">
        <v>78</v>
      </c>
      <c r="N144" s="132" t="s">
        <v>50</v>
      </c>
      <c r="P144" s="133">
        <f>O144*H144</f>
        <v>0</v>
      </c>
      <c r="Q144" s="133">
        <v>0</v>
      </c>
      <c r="R144" s="133">
        <f>Q144*H144</f>
        <v>0</v>
      </c>
      <c r="S144" s="133">
        <v>0</v>
      </c>
      <c r="T144" s="134">
        <f>S144*H144</f>
        <v>0</v>
      </c>
      <c r="AR144" s="135" t="s">
        <v>208</v>
      </c>
      <c r="AT144" s="135" t="s">
        <v>129</v>
      </c>
      <c r="AU144" s="135" t="s">
        <v>89</v>
      </c>
      <c r="AY144" s="13" t="s">
        <v>127</v>
      </c>
      <c r="BE144" s="136">
        <f>IF(N144="základní",J144,0)</f>
        <v>0</v>
      </c>
      <c r="BF144" s="136">
        <f>IF(N144="snížená",J144,0)</f>
        <v>0</v>
      </c>
      <c r="BG144" s="136">
        <f>IF(N144="zákl. přenesená",J144,0)</f>
        <v>0</v>
      </c>
      <c r="BH144" s="136">
        <f>IF(N144="sníž. přenesená",J144,0)</f>
        <v>0</v>
      </c>
      <c r="BI144" s="136">
        <f>IF(N144="nulová",J144,0)</f>
        <v>0</v>
      </c>
      <c r="BJ144" s="13" t="s">
        <v>87</v>
      </c>
      <c r="BK144" s="136">
        <f>ROUND(I144*H144,2)</f>
        <v>0</v>
      </c>
      <c r="BL144" s="13" t="s">
        <v>208</v>
      </c>
      <c r="BM144" s="135" t="s">
        <v>265</v>
      </c>
    </row>
    <row r="145" spans="2:65" s="1" customFormat="1">
      <c r="B145" s="29"/>
      <c r="D145" s="137" t="s">
        <v>136</v>
      </c>
      <c r="F145" s="138" t="s">
        <v>266</v>
      </c>
      <c r="I145" s="139"/>
      <c r="L145" s="29"/>
      <c r="M145" s="140"/>
      <c r="T145" s="50"/>
      <c r="AT145" s="13" t="s">
        <v>136</v>
      </c>
      <c r="AU145" s="13" t="s">
        <v>89</v>
      </c>
    </row>
    <row r="146" spans="2:65" s="1" customFormat="1" ht="21.75" customHeight="1">
      <c r="B146" s="29"/>
      <c r="C146" s="141" t="s">
        <v>267</v>
      </c>
      <c r="D146" s="141" t="s">
        <v>169</v>
      </c>
      <c r="E146" s="142" t="s">
        <v>268</v>
      </c>
      <c r="F146" s="143" t="s">
        <v>269</v>
      </c>
      <c r="G146" s="144" t="s">
        <v>255</v>
      </c>
      <c r="H146" s="145">
        <v>156</v>
      </c>
      <c r="I146" s="146"/>
      <c r="J146" s="147">
        <f>ROUND(I146*H146,2)</f>
        <v>0</v>
      </c>
      <c r="K146" s="143" t="s">
        <v>133</v>
      </c>
      <c r="L146" s="148"/>
      <c r="M146" s="149" t="s">
        <v>78</v>
      </c>
      <c r="N146" s="150" t="s">
        <v>50</v>
      </c>
      <c r="P146" s="133">
        <f>O146*H146</f>
        <v>0</v>
      </c>
      <c r="Q146" s="133">
        <v>1.0000000000000001E-5</v>
      </c>
      <c r="R146" s="133">
        <f>Q146*H146</f>
        <v>1.5600000000000002E-3</v>
      </c>
      <c r="S146" s="133">
        <v>0</v>
      </c>
      <c r="T146" s="134">
        <f>S146*H146</f>
        <v>0</v>
      </c>
      <c r="AR146" s="135" t="s">
        <v>250</v>
      </c>
      <c r="AT146" s="135" t="s">
        <v>169</v>
      </c>
      <c r="AU146" s="135" t="s">
        <v>89</v>
      </c>
      <c r="AY146" s="13" t="s">
        <v>127</v>
      </c>
      <c r="BE146" s="136">
        <f>IF(N146="základní",J146,0)</f>
        <v>0</v>
      </c>
      <c r="BF146" s="136">
        <f>IF(N146="snížená",J146,0)</f>
        <v>0</v>
      </c>
      <c r="BG146" s="136">
        <f>IF(N146="zákl. přenesená",J146,0)</f>
        <v>0</v>
      </c>
      <c r="BH146" s="136">
        <f>IF(N146="sníž. přenesená",J146,0)</f>
        <v>0</v>
      </c>
      <c r="BI146" s="136">
        <f>IF(N146="nulová",J146,0)</f>
        <v>0</v>
      </c>
      <c r="BJ146" s="13" t="s">
        <v>87</v>
      </c>
      <c r="BK146" s="136">
        <f>ROUND(I146*H146,2)</f>
        <v>0</v>
      </c>
      <c r="BL146" s="13" t="s">
        <v>208</v>
      </c>
      <c r="BM146" s="135" t="s">
        <v>270</v>
      </c>
    </row>
    <row r="147" spans="2:65" s="1" customFormat="1" ht="37.9" customHeight="1">
      <c r="B147" s="29"/>
      <c r="C147" s="124" t="s">
        <v>271</v>
      </c>
      <c r="D147" s="124" t="s">
        <v>129</v>
      </c>
      <c r="E147" s="125" t="s">
        <v>272</v>
      </c>
      <c r="F147" s="126" t="s">
        <v>273</v>
      </c>
      <c r="G147" s="127" t="s">
        <v>255</v>
      </c>
      <c r="H147" s="128">
        <v>6</v>
      </c>
      <c r="I147" s="129"/>
      <c r="J147" s="130">
        <f>ROUND(I147*H147,2)</f>
        <v>0</v>
      </c>
      <c r="K147" s="126" t="s">
        <v>133</v>
      </c>
      <c r="L147" s="29"/>
      <c r="M147" s="131" t="s">
        <v>78</v>
      </c>
      <c r="N147" s="132" t="s">
        <v>50</v>
      </c>
      <c r="P147" s="133">
        <f>O147*H147</f>
        <v>0</v>
      </c>
      <c r="Q147" s="133">
        <v>0</v>
      </c>
      <c r="R147" s="133">
        <f>Q147*H147</f>
        <v>0</v>
      </c>
      <c r="S147" s="133">
        <v>0</v>
      </c>
      <c r="T147" s="134">
        <f>S147*H147</f>
        <v>0</v>
      </c>
      <c r="AR147" s="135" t="s">
        <v>208</v>
      </c>
      <c r="AT147" s="135" t="s">
        <v>129</v>
      </c>
      <c r="AU147" s="135" t="s">
        <v>89</v>
      </c>
      <c r="AY147" s="13" t="s">
        <v>127</v>
      </c>
      <c r="BE147" s="136">
        <f>IF(N147="základní",J147,0)</f>
        <v>0</v>
      </c>
      <c r="BF147" s="136">
        <f>IF(N147="snížená",J147,0)</f>
        <v>0</v>
      </c>
      <c r="BG147" s="136">
        <f>IF(N147="zákl. přenesená",J147,0)</f>
        <v>0</v>
      </c>
      <c r="BH147" s="136">
        <f>IF(N147="sníž. přenesená",J147,0)</f>
        <v>0</v>
      </c>
      <c r="BI147" s="136">
        <f>IF(N147="nulová",J147,0)</f>
        <v>0</v>
      </c>
      <c r="BJ147" s="13" t="s">
        <v>87</v>
      </c>
      <c r="BK147" s="136">
        <f>ROUND(I147*H147,2)</f>
        <v>0</v>
      </c>
      <c r="BL147" s="13" t="s">
        <v>208</v>
      </c>
      <c r="BM147" s="135" t="s">
        <v>274</v>
      </c>
    </row>
    <row r="148" spans="2:65" s="1" customFormat="1">
      <c r="B148" s="29"/>
      <c r="D148" s="137" t="s">
        <v>136</v>
      </c>
      <c r="F148" s="138" t="s">
        <v>275</v>
      </c>
      <c r="I148" s="139"/>
      <c r="L148" s="29"/>
      <c r="M148" s="140"/>
      <c r="T148" s="50"/>
      <c r="AT148" s="13" t="s">
        <v>136</v>
      </c>
      <c r="AU148" s="13" t="s">
        <v>89</v>
      </c>
    </row>
    <row r="149" spans="2:65" s="1" customFormat="1" ht="16.5" customHeight="1">
      <c r="B149" s="29"/>
      <c r="C149" s="141" t="s">
        <v>276</v>
      </c>
      <c r="D149" s="141" t="s">
        <v>169</v>
      </c>
      <c r="E149" s="142" t="s">
        <v>277</v>
      </c>
      <c r="F149" s="143" t="s">
        <v>278</v>
      </c>
      <c r="G149" s="144" t="s">
        <v>255</v>
      </c>
      <c r="H149" s="145">
        <v>6</v>
      </c>
      <c r="I149" s="146"/>
      <c r="J149" s="147">
        <f>ROUND(I149*H149,2)</f>
        <v>0</v>
      </c>
      <c r="K149" s="143" t="s">
        <v>133</v>
      </c>
      <c r="L149" s="148"/>
      <c r="M149" s="149" t="s">
        <v>78</v>
      </c>
      <c r="N149" s="150" t="s">
        <v>50</v>
      </c>
      <c r="P149" s="133">
        <f>O149*H149</f>
        <v>0</v>
      </c>
      <c r="Q149" s="133">
        <v>5.0000000000000002E-5</v>
      </c>
      <c r="R149" s="133">
        <f>Q149*H149</f>
        <v>3.0000000000000003E-4</v>
      </c>
      <c r="S149" s="133">
        <v>0</v>
      </c>
      <c r="T149" s="134">
        <f>S149*H149</f>
        <v>0</v>
      </c>
      <c r="AR149" s="135" t="s">
        <v>250</v>
      </c>
      <c r="AT149" s="135" t="s">
        <v>169</v>
      </c>
      <c r="AU149" s="135" t="s">
        <v>89</v>
      </c>
      <c r="AY149" s="13" t="s">
        <v>127</v>
      </c>
      <c r="BE149" s="136">
        <f>IF(N149="základní",J149,0)</f>
        <v>0</v>
      </c>
      <c r="BF149" s="136">
        <f>IF(N149="snížená",J149,0)</f>
        <v>0</v>
      </c>
      <c r="BG149" s="136">
        <f>IF(N149="zákl. přenesená",J149,0)</f>
        <v>0</v>
      </c>
      <c r="BH149" s="136">
        <f>IF(N149="sníž. přenesená",J149,0)</f>
        <v>0</v>
      </c>
      <c r="BI149" s="136">
        <f>IF(N149="nulová",J149,0)</f>
        <v>0</v>
      </c>
      <c r="BJ149" s="13" t="s">
        <v>87</v>
      </c>
      <c r="BK149" s="136">
        <f>ROUND(I149*H149,2)</f>
        <v>0</v>
      </c>
      <c r="BL149" s="13" t="s">
        <v>208</v>
      </c>
      <c r="BM149" s="135" t="s">
        <v>279</v>
      </c>
    </row>
    <row r="150" spans="2:65" s="1" customFormat="1" ht="24.2" customHeight="1">
      <c r="B150" s="29"/>
      <c r="C150" s="124" t="s">
        <v>280</v>
      </c>
      <c r="D150" s="124" t="s">
        <v>129</v>
      </c>
      <c r="E150" s="125" t="s">
        <v>281</v>
      </c>
      <c r="F150" s="126" t="s">
        <v>282</v>
      </c>
      <c r="G150" s="127" t="s">
        <v>255</v>
      </c>
      <c r="H150" s="128">
        <v>6</v>
      </c>
      <c r="I150" s="129"/>
      <c r="J150" s="130">
        <f>ROUND(I150*H150,2)</f>
        <v>0</v>
      </c>
      <c r="K150" s="126" t="s">
        <v>133</v>
      </c>
      <c r="L150" s="29"/>
      <c r="M150" s="131" t="s">
        <v>78</v>
      </c>
      <c r="N150" s="132" t="s">
        <v>50</v>
      </c>
      <c r="P150" s="133">
        <f>O150*H150</f>
        <v>0</v>
      </c>
      <c r="Q150" s="133">
        <v>0</v>
      </c>
      <c r="R150" s="133">
        <f>Q150*H150</f>
        <v>0</v>
      </c>
      <c r="S150" s="133">
        <v>0</v>
      </c>
      <c r="T150" s="134">
        <f>S150*H150</f>
        <v>0</v>
      </c>
      <c r="AR150" s="135" t="s">
        <v>208</v>
      </c>
      <c r="AT150" s="135" t="s">
        <v>129</v>
      </c>
      <c r="AU150" s="135" t="s">
        <v>89</v>
      </c>
      <c r="AY150" s="13" t="s">
        <v>127</v>
      </c>
      <c r="BE150" s="136">
        <f>IF(N150="základní",J150,0)</f>
        <v>0</v>
      </c>
      <c r="BF150" s="136">
        <f>IF(N150="snížená",J150,0)</f>
        <v>0</v>
      </c>
      <c r="BG150" s="136">
        <f>IF(N150="zákl. přenesená",J150,0)</f>
        <v>0</v>
      </c>
      <c r="BH150" s="136">
        <f>IF(N150="sníž. přenesená",J150,0)</f>
        <v>0</v>
      </c>
      <c r="BI150" s="136">
        <f>IF(N150="nulová",J150,0)</f>
        <v>0</v>
      </c>
      <c r="BJ150" s="13" t="s">
        <v>87</v>
      </c>
      <c r="BK150" s="136">
        <f>ROUND(I150*H150,2)</f>
        <v>0</v>
      </c>
      <c r="BL150" s="13" t="s">
        <v>208</v>
      </c>
      <c r="BM150" s="135" t="s">
        <v>283</v>
      </c>
    </row>
    <row r="151" spans="2:65" s="1" customFormat="1">
      <c r="B151" s="29"/>
      <c r="D151" s="137" t="s">
        <v>136</v>
      </c>
      <c r="F151" s="138" t="s">
        <v>284</v>
      </c>
      <c r="I151" s="139"/>
      <c r="L151" s="29"/>
      <c r="M151" s="140"/>
      <c r="T151" s="50"/>
      <c r="AT151" s="13" t="s">
        <v>136</v>
      </c>
      <c r="AU151" s="13" t="s">
        <v>89</v>
      </c>
    </row>
    <row r="152" spans="2:65" s="1" customFormat="1" ht="33" customHeight="1">
      <c r="B152" s="29"/>
      <c r="C152" s="124" t="s">
        <v>285</v>
      </c>
      <c r="D152" s="124" t="s">
        <v>129</v>
      </c>
      <c r="E152" s="125" t="s">
        <v>286</v>
      </c>
      <c r="F152" s="126" t="s">
        <v>287</v>
      </c>
      <c r="G152" s="127" t="s">
        <v>255</v>
      </c>
      <c r="H152" s="128">
        <v>1</v>
      </c>
      <c r="I152" s="129"/>
      <c r="J152" s="130">
        <f>ROUND(I152*H152,2)</f>
        <v>0</v>
      </c>
      <c r="K152" s="126" t="s">
        <v>133</v>
      </c>
      <c r="L152" s="29"/>
      <c r="M152" s="131" t="s">
        <v>78</v>
      </c>
      <c r="N152" s="132" t="s">
        <v>50</v>
      </c>
      <c r="P152" s="133">
        <f>O152*H152</f>
        <v>0</v>
      </c>
      <c r="Q152" s="133">
        <v>0</v>
      </c>
      <c r="R152" s="133">
        <f>Q152*H152</f>
        <v>0</v>
      </c>
      <c r="S152" s="133">
        <v>0</v>
      </c>
      <c r="T152" s="134">
        <f>S152*H152</f>
        <v>0</v>
      </c>
      <c r="AR152" s="135" t="s">
        <v>208</v>
      </c>
      <c r="AT152" s="135" t="s">
        <v>129</v>
      </c>
      <c r="AU152" s="135" t="s">
        <v>89</v>
      </c>
      <c r="AY152" s="13" t="s">
        <v>127</v>
      </c>
      <c r="BE152" s="136">
        <f>IF(N152="základní",J152,0)</f>
        <v>0</v>
      </c>
      <c r="BF152" s="136">
        <f>IF(N152="snížená",J152,0)</f>
        <v>0</v>
      </c>
      <c r="BG152" s="136">
        <f>IF(N152="zákl. přenesená",J152,0)</f>
        <v>0</v>
      </c>
      <c r="BH152" s="136">
        <f>IF(N152="sníž. přenesená",J152,0)</f>
        <v>0</v>
      </c>
      <c r="BI152" s="136">
        <f>IF(N152="nulová",J152,0)</f>
        <v>0</v>
      </c>
      <c r="BJ152" s="13" t="s">
        <v>87</v>
      </c>
      <c r="BK152" s="136">
        <f>ROUND(I152*H152,2)</f>
        <v>0</v>
      </c>
      <c r="BL152" s="13" t="s">
        <v>208</v>
      </c>
      <c r="BM152" s="135" t="s">
        <v>288</v>
      </c>
    </row>
    <row r="153" spans="2:65" s="1" customFormat="1">
      <c r="B153" s="29"/>
      <c r="D153" s="137" t="s">
        <v>136</v>
      </c>
      <c r="F153" s="138" t="s">
        <v>289</v>
      </c>
      <c r="I153" s="139"/>
      <c r="L153" s="29"/>
      <c r="M153" s="140"/>
      <c r="T153" s="50"/>
      <c r="AT153" s="13" t="s">
        <v>136</v>
      </c>
      <c r="AU153" s="13" t="s">
        <v>89</v>
      </c>
    </row>
    <row r="154" spans="2:65" s="1" customFormat="1" ht="24.2" customHeight="1">
      <c r="B154" s="29"/>
      <c r="C154" s="124" t="s">
        <v>290</v>
      </c>
      <c r="D154" s="124" t="s">
        <v>129</v>
      </c>
      <c r="E154" s="125" t="s">
        <v>291</v>
      </c>
      <c r="F154" s="126" t="s">
        <v>292</v>
      </c>
      <c r="G154" s="127" t="s">
        <v>255</v>
      </c>
      <c r="H154" s="128">
        <v>6</v>
      </c>
      <c r="I154" s="129"/>
      <c r="J154" s="130">
        <f>ROUND(I154*H154,2)</f>
        <v>0</v>
      </c>
      <c r="K154" s="126" t="s">
        <v>133</v>
      </c>
      <c r="L154" s="29"/>
      <c r="M154" s="131" t="s">
        <v>78</v>
      </c>
      <c r="N154" s="132" t="s">
        <v>50</v>
      </c>
      <c r="P154" s="133">
        <f>O154*H154</f>
        <v>0</v>
      </c>
      <c r="Q154" s="133">
        <v>0</v>
      </c>
      <c r="R154" s="133">
        <f>Q154*H154</f>
        <v>0</v>
      </c>
      <c r="S154" s="133">
        <v>0</v>
      </c>
      <c r="T154" s="134">
        <f>S154*H154</f>
        <v>0</v>
      </c>
      <c r="AR154" s="135" t="s">
        <v>208</v>
      </c>
      <c r="AT154" s="135" t="s">
        <v>129</v>
      </c>
      <c r="AU154" s="135" t="s">
        <v>89</v>
      </c>
      <c r="AY154" s="13" t="s">
        <v>127</v>
      </c>
      <c r="BE154" s="136">
        <f>IF(N154="základní",J154,0)</f>
        <v>0</v>
      </c>
      <c r="BF154" s="136">
        <f>IF(N154="snížená",J154,0)</f>
        <v>0</v>
      </c>
      <c r="BG154" s="136">
        <f>IF(N154="zákl. přenesená",J154,0)</f>
        <v>0</v>
      </c>
      <c r="BH154" s="136">
        <f>IF(N154="sníž. přenesená",J154,0)</f>
        <v>0</v>
      </c>
      <c r="BI154" s="136">
        <f>IF(N154="nulová",J154,0)</f>
        <v>0</v>
      </c>
      <c r="BJ154" s="13" t="s">
        <v>87</v>
      </c>
      <c r="BK154" s="136">
        <f>ROUND(I154*H154,2)</f>
        <v>0</v>
      </c>
      <c r="BL154" s="13" t="s">
        <v>208</v>
      </c>
      <c r="BM154" s="135" t="s">
        <v>293</v>
      </c>
    </row>
    <row r="155" spans="2:65" s="1" customFormat="1">
      <c r="B155" s="29"/>
      <c r="D155" s="137" t="s">
        <v>136</v>
      </c>
      <c r="F155" s="138" t="s">
        <v>294</v>
      </c>
      <c r="I155" s="139"/>
      <c r="L155" s="29"/>
      <c r="M155" s="140"/>
      <c r="T155" s="50"/>
      <c r="AT155" s="13" t="s">
        <v>136</v>
      </c>
      <c r="AU155" s="13" t="s">
        <v>89</v>
      </c>
    </row>
    <row r="156" spans="2:65" s="1" customFormat="1" ht="24.2" customHeight="1">
      <c r="B156" s="29"/>
      <c r="C156" s="141" t="s">
        <v>250</v>
      </c>
      <c r="D156" s="141" t="s">
        <v>169</v>
      </c>
      <c r="E156" s="142" t="s">
        <v>295</v>
      </c>
      <c r="F156" s="143" t="s">
        <v>296</v>
      </c>
      <c r="G156" s="144" t="s">
        <v>255</v>
      </c>
      <c r="H156" s="145">
        <v>6</v>
      </c>
      <c r="I156" s="146"/>
      <c r="J156" s="147">
        <f>ROUND(I156*H156,2)</f>
        <v>0</v>
      </c>
      <c r="K156" s="143" t="s">
        <v>133</v>
      </c>
      <c r="L156" s="148"/>
      <c r="M156" s="149" t="s">
        <v>78</v>
      </c>
      <c r="N156" s="150" t="s">
        <v>50</v>
      </c>
      <c r="P156" s="133">
        <f>O156*H156</f>
        <v>0</v>
      </c>
      <c r="Q156" s="133">
        <v>2.0000000000000002E-5</v>
      </c>
      <c r="R156" s="133">
        <f>Q156*H156</f>
        <v>1.2000000000000002E-4</v>
      </c>
      <c r="S156" s="133">
        <v>0</v>
      </c>
      <c r="T156" s="134">
        <f>S156*H156</f>
        <v>0</v>
      </c>
      <c r="AR156" s="135" t="s">
        <v>250</v>
      </c>
      <c r="AT156" s="135" t="s">
        <v>169</v>
      </c>
      <c r="AU156" s="135" t="s">
        <v>89</v>
      </c>
      <c r="AY156" s="13" t="s">
        <v>127</v>
      </c>
      <c r="BE156" s="136">
        <f>IF(N156="základní",J156,0)</f>
        <v>0</v>
      </c>
      <c r="BF156" s="136">
        <f>IF(N156="snížená",J156,0)</f>
        <v>0</v>
      </c>
      <c r="BG156" s="136">
        <f>IF(N156="zákl. přenesená",J156,0)</f>
        <v>0</v>
      </c>
      <c r="BH156" s="136">
        <f>IF(N156="sníž. přenesená",J156,0)</f>
        <v>0</v>
      </c>
      <c r="BI156" s="136">
        <f>IF(N156="nulová",J156,0)</f>
        <v>0</v>
      </c>
      <c r="BJ156" s="13" t="s">
        <v>87</v>
      </c>
      <c r="BK156" s="136">
        <f>ROUND(I156*H156,2)</f>
        <v>0</v>
      </c>
      <c r="BL156" s="13" t="s">
        <v>208</v>
      </c>
      <c r="BM156" s="135" t="s">
        <v>297</v>
      </c>
    </row>
    <row r="157" spans="2:65" s="1" customFormat="1" ht="24.2" customHeight="1">
      <c r="B157" s="29"/>
      <c r="C157" s="141" t="s">
        <v>298</v>
      </c>
      <c r="D157" s="141" t="s">
        <v>169</v>
      </c>
      <c r="E157" s="142" t="s">
        <v>299</v>
      </c>
      <c r="F157" s="143" t="s">
        <v>300</v>
      </c>
      <c r="G157" s="144" t="s">
        <v>255</v>
      </c>
      <c r="H157" s="145">
        <v>6</v>
      </c>
      <c r="I157" s="146"/>
      <c r="J157" s="147">
        <f>ROUND(I157*H157,2)</f>
        <v>0</v>
      </c>
      <c r="K157" s="143" t="s">
        <v>133</v>
      </c>
      <c r="L157" s="148"/>
      <c r="M157" s="149" t="s">
        <v>78</v>
      </c>
      <c r="N157" s="150" t="s">
        <v>50</v>
      </c>
      <c r="P157" s="133">
        <f>O157*H157</f>
        <v>0</v>
      </c>
      <c r="Q157" s="133">
        <v>1E-4</v>
      </c>
      <c r="R157" s="133">
        <f>Q157*H157</f>
        <v>6.0000000000000006E-4</v>
      </c>
      <c r="S157" s="133">
        <v>0</v>
      </c>
      <c r="T157" s="134">
        <f>S157*H157</f>
        <v>0</v>
      </c>
      <c r="AR157" s="135" t="s">
        <v>250</v>
      </c>
      <c r="AT157" s="135" t="s">
        <v>169</v>
      </c>
      <c r="AU157" s="135" t="s">
        <v>89</v>
      </c>
      <c r="AY157" s="13" t="s">
        <v>127</v>
      </c>
      <c r="BE157" s="136">
        <f>IF(N157="základní",J157,0)</f>
        <v>0</v>
      </c>
      <c r="BF157" s="136">
        <f>IF(N157="snížená",J157,0)</f>
        <v>0</v>
      </c>
      <c r="BG157" s="136">
        <f>IF(N157="zákl. přenesená",J157,0)</f>
        <v>0</v>
      </c>
      <c r="BH157" s="136">
        <f>IF(N157="sníž. přenesená",J157,0)</f>
        <v>0</v>
      </c>
      <c r="BI157" s="136">
        <f>IF(N157="nulová",J157,0)</f>
        <v>0</v>
      </c>
      <c r="BJ157" s="13" t="s">
        <v>87</v>
      </c>
      <c r="BK157" s="136">
        <f>ROUND(I157*H157,2)</f>
        <v>0</v>
      </c>
      <c r="BL157" s="13" t="s">
        <v>208</v>
      </c>
      <c r="BM157" s="135" t="s">
        <v>301</v>
      </c>
    </row>
    <row r="158" spans="2:65" s="11" customFormat="1" ht="25.9" customHeight="1">
      <c r="B158" s="112"/>
      <c r="D158" s="113" t="s">
        <v>79</v>
      </c>
      <c r="E158" s="114" t="s">
        <v>169</v>
      </c>
      <c r="F158" s="114" t="s">
        <v>302</v>
      </c>
      <c r="I158" s="115"/>
      <c r="J158" s="116">
        <f>BK158</f>
        <v>0</v>
      </c>
      <c r="L158" s="112"/>
      <c r="M158" s="117"/>
      <c r="P158" s="118">
        <f>P159+P209</f>
        <v>0</v>
      </c>
      <c r="R158" s="118">
        <f>R159+R209</f>
        <v>20.967924000000004</v>
      </c>
      <c r="T158" s="119">
        <f>T159+T209</f>
        <v>0</v>
      </c>
      <c r="AR158" s="113" t="s">
        <v>142</v>
      </c>
      <c r="AT158" s="120" t="s">
        <v>79</v>
      </c>
      <c r="AU158" s="120" t="s">
        <v>80</v>
      </c>
      <c r="AY158" s="113" t="s">
        <v>127</v>
      </c>
      <c r="BK158" s="121">
        <f>BK159+BK209</f>
        <v>0</v>
      </c>
    </row>
    <row r="159" spans="2:65" s="11" customFormat="1" ht="22.9" customHeight="1">
      <c r="B159" s="112"/>
      <c r="D159" s="113" t="s">
        <v>79</v>
      </c>
      <c r="E159" s="122" t="s">
        <v>303</v>
      </c>
      <c r="F159" s="122" t="s">
        <v>304</v>
      </c>
      <c r="I159" s="115"/>
      <c r="J159" s="123">
        <f>BK159</f>
        <v>0</v>
      </c>
      <c r="L159" s="112"/>
      <c r="M159" s="117"/>
      <c r="P159" s="118">
        <f>P160+SUM(P161:P193)</f>
        <v>0</v>
      </c>
      <c r="R159" s="118">
        <f>R160+SUM(R161:R193)</f>
        <v>1.7461499999999999</v>
      </c>
      <c r="T159" s="119">
        <f>T160+SUM(T161:T193)</f>
        <v>0</v>
      </c>
      <c r="AR159" s="113" t="s">
        <v>142</v>
      </c>
      <c r="AT159" s="120" t="s">
        <v>79</v>
      </c>
      <c r="AU159" s="120" t="s">
        <v>87</v>
      </c>
      <c r="AY159" s="113" t="s">
        <v>127</v>
      </c>
      <c r="BK159" s="121">
        <f>BK160+SUM(BK161:BK193)</f>
        <v>0</v>
      </c>
    </row>
    <row r="160" spans="2:65" s="1" customFormat="1" ht="16.5" customHeight="1">
      <c r="B160" s="29"/>
      <c r="C160" s="124" t="s">
        <v>305</v>
      </c>
      <c r="D160" s="124" t="s">
        <v>129</v>
      </c>
      <c r="E160" s="125" t="s">
        <v>306</v>
      </c>
      <c r="F160" s="126" t="s">
        <v>307</v>
      </c>
      <c r="G160" s="127" t="s">
        <v>244</v>
      </c>
      <c r="H160" s="128">
        <v>35</v>
      </c>
      <c r="I160" s="129"/>
      <c r="J160" s="130">
        <f>ROUND(I160*H160,2)</f>
        <v>0</v>
      </c>
      <c r="K160" s="126" t="s">
        <v>133</v>
      </c>
      <c r="L160" s="29"/>
      <c r="M160" s="131" t="s">
        <v>78</v>
      </c>
      <c r="N160" s="132" t="s">
        <v>50</v>
      </c>
      <c r="P160" s="133">
        <f>O160*H160</f>
        <v>0</v>
      </c>
      <c r="Q160" s="133">
        <v>0</v>
      </c>
      <c r="R160" s="133">
        <f>Q160*H160</f>
        <v>0</v>
      </c>
      <c r="S160" s="133">
        <v>0</v>
      </c>
      <c r="T160" s="134">
        <f>S160*H160</f>
        <v>0</v>
      </c>
      <c r="AR160" s="135" t="s">
        <v>87</v>
      </c>
      <c r="AT160" s="135" t="s">
        <v>129</v>
      </c>
      <c r="AU160" s="135" t="s">
        <v>89</v>
      </c>
      <c r="AY160" s="13" t="s">
        <v>127</v>
      </c>
      <c r="BE160" s="136">
        <f>IF(N160="základní",J160,0)</f>
        <v>0</v>
      </c>
      <c r="BF160" s="136">
        <f>IF(N160="snížená",J160,0)</f>
        <v>0</v>
      </c>
      <c r="BG160" s="136">
        <f>IF(N160="zákl. přenesená",J160,0)</f>
        <v>0</v>
      </c>
      <c r="BH160" s="136">
        <f>IF(N160="sníž. přenesená",J160,0)</f>
        <v>0</v>
      </c>
      <c r="BI160" s="136">
        <f>IF(N160="nulová",J160,0)</f>
        <v>0</v>
      </c>
      <c r="BJ160" s="13" t="s">
        <v>87</v>
      </c>
      <c r="BK160" s="136">
        <f>ROUND(I160*H160,2)</f>
        <v>0</v>
      </c>
      <c r="BL160" s="13" t="s">
        <v>87</v>
      </c>
      <c r="BM160" s="135" t="s">
        <v>308</v>
      </c>
    </row>
    <row r="161" spans="2:65" s="1" customFormat="1">
      <c r="B161" s="29"/>
      <c r="D161" s="137" t="s">
        <v>136</v>
      </c>
      <c r="F161" s="138" t="s">
        <v>309</v>
      </c>
      <c r="I161" s="139"/>
      <c r="L161" s="29"/>
      <c r="M161" s="140"/>
      <c r="T161" s="50"/>
      <c r="AT161" s="13" t="s">
        <v>136</v>
      </c>
      <c r="AU161" s="13" t="s">
        <v>89</v>
      </c>
    </row>
    <row r="162" spans="2:65" s="1" customFormat="1" ht="24.2" customHeight="1">
      <c r="B162" s="29"/>
      <c r="C162" s="141" t="s">
        <v>310</v>
      </c>
      <c r="D162" s="141" t="s">
        <v>169</v>
      </c>
      <c r="E162" s="142" t="s">
        <v>311</v>
      </c>
      <c r="F162" s="143" t="s">
        <v>312</v>
      </c>
      <c r="G162" s="144" t="s">
        <v>244</v>
      </c>
      <c r="H162" s="145">
        <v>35</v>
      </c>
      <c r="I162" s="146"/>
      <c r="J162" s="147">
        <f>ROUND(I162*H162,2)</f>
        <v>0</v>
      </c>
      <c r="K162" s="143" t="s">
        <v>133</v>
      </c>
      <c r="L162" s="148"/>
      <c r="M162" s="149" t="s">
        <v>78</v>
      </c>
      <c r="N162" s="150" t="s">
        <v>50</v>
      </c>
      <c r="P162" s="133">
        <f>O162*H162</f>
        <v>0</v>
      </c>
      <c r="Q162" s="133">
        <v>4.0000000000000002E-4</v>
      </c>
      <c r="R162" s="133">
        <f>Q162*H162</f>
        <v>1.4E-2</v>
      </c>
      <c r="S162" s="133">
        <v>0</v>
      </c>
      <c r="T162" s="134">
        <f>S162*H162</f>
        <v>0</v>
      </c>
      <c r="AR162" s="135" t="s">
        <v>89</v>
      </c>
      <c r="AT162" s="135" t="s">
        <v>169</v>
      </c>
      <c r="AU162" s="135" t="s">
        <v>89</v>
      </c>
      <c r="AY162" s="13" t="s">
        <v>127</v>
      </c>
      <c r="BE162" s="136">
        <f>IF(N162="základní",J162,0)</f>
        <v>0</v>
      </c>
      <c r="BF162" s="136">
        <f>IF(N162="snížená",J162,0)</f>
        <v>0</v>
      </c>
      <c r="BG162" s="136">
        <f>IF(N162="zákl. přenesená",J162,0)</f>
        <v>0</v>
      </c>
      <c r="BH162" s="136">
        <f>IF(N162="sníž. přenesená",J162,0)</f>
        <v>0</v>
      </c>
      <c r="BI162" s="136">
        <f>IF(N162="nulová",J162,0)</f>
        <v>0</v>
      </c>
      <c r="BJ162" s="13" t="s">
        <v>87</v>
      </c>
      <c r="BK162" s="136">
        <f>ROUND(I162*H162,2)</f>
        <v>0</v>
      </c>
      <c r="BL162" s="13" t="s">
        <v>87</v>
      </c>
      <c r="BM162" s="135" t="s">
        <v>313</v>
      </c>
    </row>
    <row r="163" spans="2:65" s="1" customFormat="1" ht="21.75" customHeight="1">
      <c r="B163" s="29"/>
      <c r="C163" s="124" t="s">
        <v>314</v>
      </c>
      <c r="D163" s="124" t="s">
        <v>129</v>
      </c>
      <c r="E163" s="125" t="s">
        <v>315</v>
      </c>
      <c r="F163" s="126" t="s">
        <v>316</v>
      </c>
      <c r="G163" s="127" t="s">
        <v>255</v>
      </c>
      <c r="H163" s="128">
        <v>15</v>
      </c>
      <c r="I163" s="129"/>
      <c r="J163" s="130">
        <f>ROUND(I163*H163,2)</f>
        <v>0</v>
      </c>
      <c r="K163" s="126" t="s">
        <v>133</v>
      </c>
      <c r="L163" s="29"/>
      <c r="M163" s="131" t="s">
        <v>78</v>
      </c>
      <c r="N163" s="132" t="s">
        <v>50</v>
      </c>
      <c r="P163" s="133">
        <f>O163*H163</f>
        <v>0</v>
      </c>
      <c r="Q163" s="133">
        <v>0</v>
      </c>
      <c r="R163" s="133">
        <f>Q163*H163</f>
        <v>0</v>
      </c>
      <c r="S163" s="133">
        <v>0</v>
      </c>
      <c r="T163" s="134">
        <f>S163*H163</f>
        <v>0</v>
      </c>
      <c r="AR163" s="135" t="s">
        <v>87</v>
      </c>
      <c r="AT163" s="135" t="s">
        <v>129</v>
      </c>
      <c r="AU163" s="135" t="s">
        <v>89</v>
      </c>
      <c r="AY163" s="13" t="s">
        <v>127</v>
      </c>
      <c r="BE163" s="136">
        <f>IF(N163="základní",J163,0)</f>
        <v>0</v>
      </c>
      <c r="BF163" s="136">
        <f>IF(N163="snížená",J163,0)</f>
        <v>0</v>
      </c>
      <c r="BG163" s="136">
        <f>IF(N163="zákl. přenesená",J163,0)</f>
        <v>0</v>
      </c>
      <c r="BH163" s="136">
        <f>IF(N163="sníž. přenesená",J163,0)</f>
        <v>0</v>
      </c>
      <c r="BI163" s="136">
        <f>IF(N163="nulová",J163,0)</f>
        <v>0</v>
      </c>
      <c r="BJ163" s="13" t="s">
        <v>87</v>
      </c>
      <c r="BK163" s="136">
        <f>ROUND(I163*H163,2)</f>
        <v>0</v>
      </c>
      <c r="BL163" s="13" t="s">
        <v>87</v>
      </c>
      <c r="BM163" s="135" t="s">
        <v>317</v>
      </c>
    </row>
    <row r="164" spans="2:65" s="1" customFormat="1">
      <c r="B164" s="29"/>
      <c r="D164" s="137" t="s">
        <v>136</v>
      </c>
      <c r="F164" s="138" t="s">
        <v>318</v>
      </c>
      <c r="I164" s="139"/>
      <c r="L164" s="29"/>
      <c r="M164" s="140"/>
      <c r="T164" s="50"/>
      <c r="AT164" s="13" t="s">
        <v>136</v>
      </c>
      <c r="AU164" s="13" t="s">
        <v>89</v>
      </c>
    </row>
    <row r="165" spans="2:65" s="1" customFormat="1" ht="21.75" customHeight="1">
      <c r="B165" s="29"/>
      <c r="C165" s="124" t="s">
        <v>319</v>
      </c>
      <c r="D165" s="124" t="s">
        <v>129</v>
      </c>
      <c r="E165" s="125" t="s">
        <v>320</v>
      </c>
      <c r="F165" s="126" t="s">
        <v>321</v>
      </c>
      <c r="G165" s="127" t="s">
        <v>322</v>
      </c>
      <c r="H165" s="128">
        <v>7.75</v>
      </c>
      <c r="I165" s="129"/>
      <c r="J165" s="130">
        <f>ROUND(I165*H165,2)</f>
        <v>0</v>
      </c>
      <c r="K165" s="126" t="s">
        <v>133</v>
      </c>
      <c r="L165" s="29"/>
      <c r="M165" s="131" t="s">
        <v>78</v>
      </c>
      <c r="N165" s="132" t="s">
        <v>50</v>
      </c>
      <c r="P165" s="133">
        <f>O165*H165</f>
        <v>0</v>
      </c>
      <c r="Q165" s="133">
        <v>0</v>
      </c>
      <c r="R165" s="133">
        <f>Q165*H165</f>
        <v>0</v>
      </c>
      <c r="S165" s="133">
        <v>0</v>
      </c>
      <c r="T165" s="134">
        <f>S165*H165</f>
        <v>0</v>
      </c>
      <c r="AR165" s="135" t="s">
        <v>87</v>
      </c>
      <c r="AT165" s="135" t="s">
        <v>129</v>
      </c>
      <c r="AU165" s="135" t="s">
        <v>89</v>
      </c>
      <c r="AY165" s="13" t="s">
        <v>127</v>
      </c>
      <c r="BE165" s="136">
        <f>IF(N165="základní",J165,0)</f>
        <v>0</v>
      </c>
      <c r="BF165" s="136">
        <f>IF(N165="snížená",J165,0)</f>
        <v>0</v>
      </c>
      <c r="BG165" s="136">
        <f>IF(N165="zákl. přenesená",J165,0)</f>
        <v>0</v>
      </c>
      <c r="BH165" s="136">
        <f>IF(N165="sníž. přenesená",J165,0)</f>
        <v>0</v>
      </c>
      <c r="BI165" s="136">
        <f>IF(N165="nulová",J165,0)</f>
        <v>0</v>
      </c>
      <c r="BJ165" s="13" t="s">
        <v>87</v>
      </c>
      <c r="BK165" s="136">
        <f>ROUND(I165*H165,2)</f>
        <v>0</v>
      </c>
      <c r="BL165" s="13" t="s">
        <v>87</v>
      </c>
      <c r="BM165" s="135" t="s">
        <v>323</v>
      </c>
    </row>
    <row r="166" spans="2:65" s="1" customFormat="1">
      <c r="B166" s="29"/>
      <c r="D166" s="137" t="s">
        <v>136</v>
      </c>
      <c r="F166" s="138" t="s">
        <v>324</v>
      </c>
      <c r="I166" s="139"/>
      <c r="L166" s="29"/>
      <c r="M166" s="140"/>
      <c r="T166" s="50"/>
      <c r="AT166" s="13" t="s">
        <v>136</v>
      </c>
      <c r="AU166" s="13" t="s">
        <v>89</v>
      </c>
    </row>
    <row r="167" spans="2:65" s="1" customFormat="1" ht="24.2" customHeight="1">
      <c r="B167" s="29"/>
      <c r="C167" s="124" t="s">
        <v>325</v>
      </c>
      <c r="D167" s="124" t="s">
        <v>129</v>
      </c>
      <c r="E167" s="125" t="s">
        <v>326</v>
      </c>
      <c r="F167" s="126" t="s">
        <v>327</v>
      </c>
      <c r="G167" s="127" t="s">
        <v>255</v>
      </c>
      <c r="H167" s="128">
        <v>51</v>
      </c>
      <c r="I167" s="129"/>
      <c r="J167" s="130">
        <f>ROUND(I167*H167,2)</f>
        <v>0</v>
      </c>
      <c r="K167" s="126" t="s">
        <v>133</v>
      </c>
      <c r="L167" s="29"/>
      <c r="M167" s="131" t="s">
        <v>78</v>
      </c>
      <c r="N167" s="132" t="s">
        <v>50</v>
      </c>
      <c r="P167" s="133">
        <f>O167*H167</f>
        <v>0</v>
      </c>
      <c r="Q167" s="133">
        <v>0</v>
      </c>
      <c r="R167" s="133">
        <f>Q167*H167</f>
        <v>0</v>
      </c>
      <c r="S167" s="133">
        <v>0</v>
      </c>
      <c r="T167" s="134">
        <f>S167*H167</f>
        <v>0</v>
      </c>
      <c r="AR167" s="135" t="s">
        <v>87</v>
      </c>
      <c r="AT167" s="135" t="s">
        <v>129</v>
      </c>
      <c r="AU167" s="135" t="s">
        <v>89</v>
      </c>
      <c r="AY167" s="13" t="s">
        <v>127</v>
      </c>
      <c r="BE167" s="136">
        <f>IF(N167="základní",J167,0)</f>
        <v>0</v>
      </c>
      <c r="BF167" s="136">
        <f>IF(N167="snížená",J167,0)</f>
        <v>0</v>
      </c>
      <c r="BG167" s="136">
        <f>IF(N167="zákl. přenesená",J167,0)</f>
        <v>0</v>
      </c>
      <c r="BH167" s="136">
        <f>IF(N167="sníž. přenesená",J167,0)</f>
        <v>0</v>
      </c>
      <c r="BI167" s="136">
        <f>IF(N167="nulová",J167,0)</f>
        <v>0</v>
      </c>
      <c r="BJ167" s="13" t="s">
        <v>87</v>
      </c>
      <c r="BK167" s="136">
        <f>ROUND(I167*H167,2)</f>
        <v>0</v>
      </c>
      <c r="BL167" s="13" t="s">
        <v>87</v>
      </c>
      <c r="BM167" s="135" t="s">
        <v>328</v>
      </c>
    </row>
    <row r="168" spans="2:65" s="1" customFormat="1">
      <c r="B168" s="29"/>
      <c r="D168" s="137" t="s">
        <v>136</v>
      </c>
      <c r="F168" s="138" t="s">
        <v>329</v>
      </c>
      <c r="I168" s="139"/>
      <c r="L168" s="29"/>
      <c r="M168" s="140"/>
      <c r="T168" s="50"/>
      <c r="AT168" s="13" t="s">
        <v>136</v>
      </c>
      <c r="AU168" s="13" t="s">
        <v>89</v>
      </c>
    </row>
    <row r="169" spans="2:65" s="1" customFormat="1" ht="24.2" customHeight="1">
      <c r="B169" s="29"/>
      <c r="C169" s="141" t="s">
        <v>330</v>
      </c>
      <c r="D169" s="141" t="s">
        <v>169</v>
      </c>
      <c r="E169" s="142" t="s">
        <v>331</v>
      </c>
      <c r="F169" s="143" t="s">
        <v>332</v>
      </c>
      <c r="G169" s="144" t="s">
        <v>255</v>
      </c>
      <c r="H169" s="145">
        <v>11</v>
      </c>
      <c r="I169" s="146"/>
      <c r="J169" s="147">
        <f>ROUND(I169*H169,2)</f>
        <v>0</v>
      </c>
      <c r="K169" s="143" t="s">
        <v>133</v>
      </c>
      <c r="L169" s="148"/>
      <c r="M169" s="149" t="s">
        <v>78</v>
      </c>
      <c r="N169" s="150" t="s">
        <v>50</v>
      </c>
      <c r="P169" s="133">
        <f>O169*H169</f>
        <v>0</v>
      </c>
      <c r="Q169" s="133">
        <v>3.5E-4</v>
      </c>
      <c r="R169" s="133">
        <f>Q169*H169</f>
        <v>3.8500000000000001E-3</v>
      </c>
      <c r="S169" s="133">
        <v>0</v>
      </c>
      <c r="T169" s="134">
        <f>S169*H169</f>
        <v>0</v>
      </c>
      <c r="AR169" s="135" t="s">
        <v>89</v>
      </c>
      <c r="AT169" s="135" t="s">
        <v>169</v>
      </c>
      <c r="AU169" s="135" t="s">
        <v>89</v>
      </c>
      <c r="AY169" s="13" t="s">
        <v>127</v>
      </c>
      <c r="BE169" s="136">
        <f>IF(N169="základní",J169,0)</f>
        <v>0</v>
      </c>
      <c r="BF169" s="136">
        <f>IF(N169="snížená",J169,0)</f>
        <v>0</v>
      </c>
      <c r="BG169" s="136">
        <f>IF(N169="zákl. přenesená",J169,0)</f>
        <v>0</v>
      </c>
      <c r="BH169" s="136">
        <f>IF(N169="sníž. přenesená",J169,0)</f>
        <v>0</v>
      </c>
      <c r="BI169" s="136">
        <f>IF(N169="nulová",J169,0)</f>
        <v>0</v>
      </c>
      <c r="BJ169" s="13" t="s">
        <v>87</v>
      </c>
      <c r="BK169" s="136">
        <f>ROUND(I169*H169,2)</f>
        <v>0</v>
      </c>
      <c r="BL169" s="13" t="s">
        <v>87</v>
      </c>
      <c r="BM169" s="135" t="s">
        <v>333</v>
      </c>
    </row>
    <row r="170" spans="2:65" s="1" customFormat="1" ht="33" customHeight="1">
      <c r="B170" s="29"/>
      <c r="C170" s="141" t="s">
        <v>334</v>
      </c>
      <c r="D170" s="141" t="s">
        <v>169</v>
      </c>
      <c r="E170" s="142" t="s">
        <v>335</v>
      </c>
      <c r="F170" s="143" t="s">
        <v>336</v>
      </c>
      <c r="G170" s="144" t="s">
        <v>255</v>
      </c>
      <c r="H170" s="145">
        <v>40</v>
      </c>
      <c r="I170" s="146"/>
      <c r="J170" s="147">
        <f>ROUND(I170*H170,2)</f>
        <v>0</v>
      </c>
      <c r="K170" s="143" t="s">
        <v>133</v>
      </c>
      <c r="L170" s="148"/>
      <c r="M170" s="149" t="s">
        <v>78</v>
      </c>
      <c r="N170" s="150" t="s">
        <v>50</v>
      </c>
      <c r="P170" s="133">
        <f>O170*H170</f>
        <v>0</v>
      </c>
      <c r="Q170" s="133">
        <v>1E-4</v>
      </c>
      <c r="R170" s="133">
        <f>Q170*H170</f>
        <v>4.0000000000000001E-3</v>
      </c>
      <c r="S170" s="133">
        <v>0</v>
      </c>
      <c r="T170" s="134">
        <f>S170*H170</f>
        <v>0</v>
      </c>
      <c r="AR170" s="135" t="s">
        <v>89</v>
      </c>
      <c r="AT170" s="135" t="s">
        <v>169</v>
      </c>
      <c r="AU170" s="135" t="s">
        <v>89</v>
      </c>
      <c r="AY170" s="13" t="s">
        <v>127</v>
      </c>
      <c r="BE170" s="136">
        <f>IF(N170="základní",J170,0)</f>
        <v>0</v>
      </c>
      <c r="BF170" s="136">
        <f>IF(N170="snížená",J170,0)</f>
        <v>0</v>
      </c>
      <c r="BG170" s="136">
        <f>IF(N170="zákl. přenesená",J170,0)</f>
        <v>0</v>
      </c>
      <c r="BH170" s="136">
        <f>IF(N170="sníž. přenesená",J170,0)</f>
        <v>0</v>
      </c>
      <c r="BI170" s="136">
        <f>IF(N170="nulová",J170,0)</f>
        <v>0</v>
      </c>
      <c r="BJ170" s="13" t="s">
        <v>87</v>
      </c>
      <c r="BK170" s="136">
        <f>ROUND(I170*H170,2)</f>
        <v>0</v>
      </c>
      <c r="BL170" s="13" t="s">
        <v>87</v>
      </c>
      <c r="BM170" s="135" t="s">
        <v>337</v>
      </c>
    </row>
    <row r="171" spans="2:65" s="1" customFormat="1" ht="24.2" customHeight="1">
      <c r="B171" s="29"/>
      <c r="C171" s="124" t="s">
        <v>338</v>
      </c>
      <c r="D171" s="124" t="s">
        <v>129</v>
      </c>
      <c r="E171" s="125" t="s">
        <v>339</v>
      </c>
      <c r="F171" s="126" t="s">
        <v>340</v>
      </c>
      <c r="G171" s="127" t="s">
        <v>255</v>
      </c>
      <c r="H171" s="128">
        <v>42</v>
      </c>
      <c r="I171" s="129"/>
      <c r="J171" s="130">
        <f>ROUND(I171*H171,2)</f>
        <v>0</v>
      </c>
      <c r="K171" s="126" t="s">
        <v>133</v>
      </c>
      <c r="L171" s="29"/>
      <c r="M171" s="131" t="s">
        <v>78</v>
      </c>
      <c r="N171" s="132" t="s">
        <v>50</v>
      </c>
      <c r="P171" s="133">
        <f>O171*H171</f>
        <v>0</v>
      </c>
      <c r="Q171" s="133">
        <v>0</v>
      </c>
      <c r="R171" s="133">
        <f>Q171*H171</f>
        <v>0</v>
      </c>
      <c r="S171" s="133">
        <v>0</v>
      </c>
      <c r="T171" s="134">
        <f>S171*H171</f>
        <v>0</v>
      </c>
      <c r="AR171" s="135" t="s">
        <v>87</v>
      </c>
      <c r="AT171" s="135" t="s">
        <v>129</v>
      </c>
      <c r="AU171" s="135" t="s">
        <v>89</v>
      </c>
      <c r="AY171" s="13" t="s">
        <v>127</v>
      </c>
      <c r="BE171" s="136">
        <f>IF(N171="základní",J171,0)</f>
        <v>0</v>
      </c>
      <c r="BF171" s="136">
        <f>IF(N171="snížená",J171,0)</f>
        <v>0</v>
      </c>
      <c r="BG171" s="136">
        <f>IF(N171="zákl. přenesená",J171,0)</f>
        <v>0</v>
      </c>
      <c r="BH171" s="136">
        <f>IF(N171="sníž. přenesená",J171,0)</f>
        <v>0</v>
      </c>
      <c r="BI171" s="136">
        <f>IF(N171="nulová",J171,0)</f>
        <v>0</v>
      </c>
      <c r="BJ171" s="13" t="s">
        <v>87</v>
      </c>
      <c r="BK171" s="136">
        <f>ROUND(I171*H171,2)</f>
        <v>0</v>
      </c>
      <c r="BL171" s="13" t="s">
        <v>87</v>
      </c>
      <c r="BM171" s="135" t="s">
        <v>341</v>
      </c>
    </row>
    <row r="172" spans="2:65" s="1" customFormat="1">
      <c r="B172" s="29"/>
      <c r="D172" s="137" t="s">
        <v>136</v>
      </c>
      <c r="F172" s="138" t="s">
        <v>342</v>
      </c>
      <c r="I172" s="139"/>
      <c r="L172" s="29"/>
      <c r="M172" s="140"/>
      <c r="T172" s="50"/>
      <c r="AT172" s="13" t="s">
        <v>136</v>
      </c>
      <c r="AU172" s="13" t="s">
        <v>89</v>
      </c>
    </row>
    <row r="173" spans="2:65" s="1" customFormat="1" ht="37.9" customHeight="1">
      <c r="B173" s="29"/>
      <c r="C173" s="141" t="s">
        <v>343</v>
      </c>
      <c r="D173" s="141" t="s">
        <v>169</v>
      </c>
      <c r="E173" s="142" t="s">
        <v>344</v>
      </c>
      <c r="F173" s="143" t="s">
        <v>345</v>
      </c>
      <c r="G173" s="144" t="s">
        <v>255</v>
      </c>
      <c r="H173" s="145">
        <v>22</v>
      </c>
      <c r="I173" s="146"/>
      <c r="J173" s="147">
        <f>ROUND(I173*H173,2)</f>
        <v>0</v>
      </c>
      <c r="K173" s="143" t="s">
        <v>346</v>
      </c>
      <c r="L173" s="148"/>
      <c r="M173" s="149" t="s">
        <v>78</v>
      </c>
      <c r="N173" s="150" t="s">
        <v>50</v>
      </c>
      <c r="P173" s="133">
        <f>O173*H173</f>
        <v>0</v>
      </c>
      <c r="Q173" s="133">
        <v>1E-4</v>
      </c>
      <c r="R173" s="133">
        <f>Q173*H173</f>
        <v>2.2000000000000001E-3</v>
      </c>
      <c r="S173" s="133">
        <v>0</v>
      </c>
      <c r="T173" s="134">
        <f>S173*H173</f>
        <v>0</v>
      </c>
      <c r="AR173" s="135" t="s">
        <v>89</v>
      </c>
      <c r="AT173" s="135" t="s">
        <v>169</v>
      </c>
      <c r="AU173" s="135" t="s">
        <v>89</v>
      </c>
      <c r="AY173" s="13" t="s">
        <v>127</v>
      </c>
      <c r="BE173" s="136">
        <f>IF(N173="základní",J173,0)</f>
        <v>0</v>
      </c>
      <c r="BF173" s="136">
        <f>IF(N173="snížená",J173,0)</f>
        <v>0</v>
      </c>
      <c r="BG173" s="136">
        <f>IF(N173="zákl. přenesená",J173,0)</f>
        <v>0</v>
      </c>
      <c r="BH173" s="136">
        <f>IF(N173="sníž. přenesená",J173,0)</f>
        <v>0</v>
      </c>
      <c r="BI173" s="136">
        <f>IF(N173="nulová",J173,0)</f>
        <v>0</v>
      </c>
      <c r="BJ173" s="13" t="s">
        <v>87</v>
      </c>
      <c r="BK173" s="136">
        <f>ROUND(I173*H173,2)</f>
        <v>0</v>
      </c>
      <c r="BL173" s="13" t="s">
        <v>87</v>
      </c>
      <c r="BM173" s="135" t="s">
        <v>347</v>
      </c>
    </row>
    <row r="174" spans="2:65" s="1" customFormat="1" ht="21.75" customHeight="1">
      <c r="B174" s="29"/>
      <c r="C174" s="141" t="s">
        <v>348</v>
      </c>
      <c r="D174" s="141" t="s">
        <v>169</v>
      </c>
      <c r="E174" s="142" t="s">
        <v>349</v>
      </c>
      <c r="F174" s="143" t="s">
        <v>350</v>
      </c>
      <c r="G174" s="144" t="s">
        <v>255</v>
      </c>
      <c r="H174" s="145">
        <v>20</v>
      </c>
      <c r="I174" s="146"/>
      <c r="J174" s="147">
        <f>ROUND(I174*H174,2)</f>
        <v>0</v>
      </c>
      <c r="K174" s="143" t="s">
        <v>346</v>
      </c>
      <c r="L174" s="148"/>
      <c r="M174" s="149" t="s">
        <v>78</v>
      </c>
      <c r="N174" s="150" t="s">
        <v>50</v>
      </c>
      <c r="P174" s="133">
        <f>O174*H174</f>
        <v>0</v>
      </c>
      <c r="Q174" s="133">
        <v>1E-4</v>
      </c>
      <c r="R174" s="133">
        <f>Q174*H174</f>
        <v>2E-3</v>
      </c>
      <c r="S174" s="133">
        <v>0</v>
      </c>
      <c r="T174" s="134">
        <f>S174*H174</f>
        <v>0</v>
      </c>
      <c r="AR174" s="135" t="s">
        <v>89</v>
      </c>
      <c r="AT174" s="135" t="s">
        <v>169</v>
      </c>
      <c r="AU174" s="135" t="s">
        <v>89</v>
      </c>
      <c r="AY174" s="13" t="s">
        <v>127</v>
      </c>
      <c r="BE174" s="136">
        <f>IF(N174="základní",J174,0)</f>
        <v>0</v>
      </c>
      <c r="BF174" s="136">
        <f>IF(N174="snížená",J174,0)</f>
        <v>0</v>
      </c>
      <c r="BG174" s="136">
        <f>IF(N174="zákl. přenesená",J174,0)</f>
        <v>0</v>
      </c>
      <c r="BH174" s="136">
        <f>IF(N174="sníž. přenesená",J174,0)</f>
        <v>0</v>
      </c>
      <c r="BI174" s="136">
        <f>IF(N174="nulová",J174,0)</f>
        <v>0</v>
      </c>
      <c r="BJ174" s="13" t="s">
        <v>87</v>
      </c>
      <c r="BK174" s="136">
        <f>ROUND(I174*H174,2)</f>
        <v>0</v>
      </c>
      <c r="BL174" s="13" t="s">
        <v>87</v>
      </c>
      <c r="BM174" s="135" t="s">
        <v>351</v>
      </c>
    </row>
    <row r="175" spans="2:65" s="1" customFormat="1" ht="24.2" customHeight="1">
      <c r="B175" s="29"/>
      <c r="C175" s="124" t="s">
        <v>352</v>
      </c>
      <c r="D175" s="124" t="s">
        <v>129</v>
      </c>
      <c r="E175" s="125" t="s">
        <v>353</v>
      </c>
      <c r="F175" s="126" t="s">
        <v>354</v>
      </c>
      <c r="G175" s="127" t="s">
        <v>255</v>
      </c>
      <c r="H175" s="128">
        <v>10</v>
      </c>
      <c r="I175" s="129"/>
      <c r="J175" s="130">
        <f>ROUND(I175*H175,2)</f>
        <v>0</v>
      </c>
      <c r="K175" s="126" t="s">
        <v>355</v>
      </c>
      <c r="L175" s="29"/>
      <c r="M175" s="131" t="s">
        <v>78</v>
      </c>
      <c r="N175" s="132" t="s">
        <v>50</v>
      </c>
      <c r="P175" s="133">
        <f>O175*H175</f>
        <v>0</v>
      </c>
      <c r="Q175" s="133">
        <v>0</v>
      </c>
      <c r="R175" s="133">
        <f>Q175*H175</f>
        <v>0</v>
      </c>
      <c r="S175" s="133">
        <v>0</v>
      </c>
      <c r="T175" s="134">
        <f>S175*H175</f>
        <v>0</v>
      </c>
      <c r="AR175" s="135" t="s">
        <v>87</v>
      </c>
      <c r="AT175" s="135" t="s">
        <v>129</v>
      </c>
      <c r="AU175" s="135" t="s">
        <v>89</v>
      </c>
      <c r="AY175" s="13" t="s">
        <v>127</v>
      </c>
      <c r="BE175" s="136">
        <f>IF(N175="základní",J175,0)</f>
        <v>0</v>
      </c>
      <c r="BF175" s="136">
        <f>IF(N175="snížená",J175,0)</f>
        <v>0</v>
      </c>
      <c r="BG175" s="136">
        <f>IF(N175="zákl. přenesená",J175,0)</f>
        <v>0</v>
      </c>
      <c r="BH175" s="136">
        <f>IF(N175="sníž. přenesená",J175,0)</f>
        <v>0</v>
      </c>
      <c r="BI175" s="136">
        <f>IF(N175="nulová",J175,0)</f>
        <v>0</v>
      </c>
      <c r="BJ175" s="13" t="s">
        <v>87</v>
      </c>
      <c r="BK175" s="136">
        <f>ROUND(I175*H175,2)</f>
        <v>0</v>
      </c>
      <c r="BL175" s="13" t="s">
        <v>87</v>
      </c>
      <c r="BM175" s="135" t="s">
        <v>356</v>
      </c>
    </row>
    <row r="176" spans="2:65" s="1" customFormat="1">
      <c r="B176" s="29"/>
      <c r="D176" s="137" t="s">
        <v>136</v>
      </c>
      <c r="F176" s="138" t="s">
        <v>357</v>
      </c>
      <c r="I176" s="139"/>
      <c r="L176" s="29"/>
      <c r="M176" s="140"/>
      <c r="T176" s="50"/>
      <c r="AT176" s="13" t="s">
        <v>136</v>
      </c>
      <c r="AU176" s="13" t="s">
        <v>89</v>
      </c>
    </row>
    <row r="177" spans="2:65" s="1" customFormat="1" ht="24.2" customHeight="1">
      <c r="B177" s="29"/>
      <c r="C177" s="141" t="s">
        <v>358</v>
      </c>
      <c r="D177" s="141" t="s">
        <v>169</v>
      </c>
      <c r="E177" s="142" t="s">
        <v>359</v>
      </c>
      <c r="F177" s="143" t="s">
        <v>360</v>
      </c>
      <c r="G177" s="144" t="s">
        <v>255</v>
      </c>
      <c r="H177" s="145">
        <v>10</v>
      </c>
      <c r="I177" s="146"/>
      <c r="J177" s="147">
        <f>ROUND(I177*H177,2)</f>
        <v>0</v>
      </c>
      <c r="K177" s="143" t="s">
        <v>346</v>
      </c>
      <c r="L177" s="148"/>
      <c r="M177" s="149" t="s">
        <v>78</v>
      </c>
      <c r="N177" s="150" t="s">
        <v>50</v>
      </c>
      <c r="P177" s="133">
        <f>O177*H177</f>
        <v>0</v>
      </c>
      <c r="Q177" s="133">
        <v>0.02</v>
      </c>
      <c r="R177" s="133">
        <f>Q177*H177</f>
        <v>0.2</v>
      </c>
      <c r="S177" s="133">
        <v>0</v>
      </c>
      <c r="T177" s="134">
        <f>S177*H177</f>
        <v>0</v>
      </c>
      <c r="AR177" s="135" t="s">
        <v>89</v>
      </c>
      <c r="AT177" s="135" t="s">
        <v>169</v>
      </c>
      <c r="AU177" s="135" t="s">
        <v>89</v>
      </c>
      <c r="AY177" s="13" t="s">
        <v>127</v>
      </c>
      <c r="BE177" s="136">
        <f>IF(N177="základní",J177,0)</f>
        <v>0</v>
      </c>
      <c r="BF177" s="136">
        <f>IF(N177="snížená",J177,0)</f>
        <v>0</v>
      </c>
      <c r="BG177" s="136">
        <f>IF(N177="zákl. přenesená",J177,0)</f>
        <v>0</v>
      </c>
      <c r="BH177" s="136">
        <f>IF(N177="sníž. přenesená",J177,0)</f>
        <v>0</v>
      </c>
      <c r="BI177" s="136">
        <f>IF(N177="nulová",J177,0)</f>
        <v>0</v>
      </c>
      <c r="BJ177" s="13" t="s">
        <v>87</v>
      </c>
      <c r="BK177" s="136">
        <f>ROUND(I177*H177,2)</f>
        <v>0</v>
      </c>
      <c r="BL177" s="13" t="s">
        <v>87</v>
      </c>
      <c r="BM177" s="135" t="s">
        <v>361</v>
      </c>
    </row>
    <row r="178" spans="2:65" s="1" customFormat="1" ht="16.5" customHeight="1">
      <c r="B178" s="29"/>
      <c r="C178" s="141" t="s">
        <v>362</v>
      </c>
      <c r="D178" s="141" t="s">
        <v>169</v>
      </c>
      <c r="E178" s="142" t="s">
        <v>363</v>
      </c>
      <c r="F178" s="143" t="s">
        <v>364</v>
      </c>
      <c r="G178" s="144" t="s">
        <v>255</v>
      </c>
      <c r="H178" s="145">
        <v>10</v>
      </c>
      <c r="I178" s="146"/>
      <c r="J178" s="147">
        <f>ROUND(I178*H178,2)</f>
        <v>0</v>
      </c>
      <c r="K178" s="143" t="s">
        <v>346</v>
      </c>
      <c r="L178" s="148"/>
      <c r="M178" s="149" t="s">
        <v>78</v>
      </c>
      <c r="N178" s="150" t="s">
        <v>50</v>
      </c>
      <c r="P178" s="133">
        <f>O178*H178</f>
        <v>0</v>
      </c>
      <c r="Q178" s="133">
        <v>0.15</v>
      </c>
      <c r="R178" s="133">
        <f>Q178*H178</f>
        <v>1.5</v>
      </c>
      <c r="S178" s="133">
        <v>0</v>
      </c>
      <c r="T178" s="134">
        <f>S178*H178</f>
        <v>0</v>
      </c>
      <c r="AR178" s="135" t="s">
        <v>89</v>
      </c>
      <c r="AT178" s="135" t="s">
        <v>169</v>
      </c>
      <c r="AU178" s="135" t="s">
        <v>89</v>
      </c>
      <c r="AY178" s="13" t="s">
        <v>127</v>
      </c>
      <c r="BE178" s="136">
        <f>IF(N178="základní",J178,0)</f>
        <v>0</v>
      </c>
      <c r="BF178" s="136">
        <f>IF(N178="snížená",J178,0)</f>
        <v>0</v>
      </c>
      <c r="BG178" s="136">
        <f>IF(N178="zákl. přenesená",J178,0)</f>
        <v>0</v>
      </c>
      <c r="BH178" s="136">
        <f>IF(N178="sníž. přenesená",J178,0)</f>
        <v>0</v>
      </c>
      <c r="BI178" s="136">
        <f>IF(N178="nulová",J178,0)</f>
        <v>0</v>
      </c>
      <c r="BJ178" s="13" t="s">
        <v>87</v>
      </c>
      <c r="BK178" s="136">
        <f>ROUND(I178*H178,2)</f>
        <v>0</v>
      </c>
      <c r="BL178" s="13" t="s">
        <v>87</v>
      </c>
      <c r="BM178" s="135" t="s">
        <v>365</v>
      </c>
    </row>
    <row r="179" spans="2:65" s="1" customFormat="1" ht="24.2" customHeight="1">
      <c r="B179" s="29"/>
      <c r="C179" s="124" t="s">
        <v>366</v>
      </c>
      <c r="D179" s="124" t="s">
        <v>129</v>
      </c>
      <c r="E179" s="125" t="s">
        <v>367</v>
      </c>
      <c r="F179" s="126" t="s">
        <v>368</v>
      </c>
      <c r="G179" s="127" t="s">
        <v>244</v>
      </c>
      <c r="H179" s="128">
        <v>1920</v>
      </c>
      <c r="I179" s="129"/>
      <c r="J179" s="130">
        <f>ROUND(I179*H179,2)</f>
        <v>0</v>
      </c>
      <c r="K179" s="126" t="s">
        <v>133</v>
      </c>
      <c r="L179" s="29"/>
      <c r="M179" s="131" t="s">
        <v>78</v>
      </c>
      <c r="N179" s="132" t="s">
        <v>50</v>
      </c>
      <c r="P179" s="133">
        <f>O179*H179</f>
        <v>0</v>
      </c>
      <c r="Q179" s="133">
        <v>0</v>
      </c>
      <c r="R179" s="133">
        <f>Q179*H179</f>
        <v>0</v>
      </c>
      <c r="S179" s="133">
        <v>0</v>
      </c>
      <c r="T179" s="134">
        <f>S179*H179</f>
        <v>0</v>
      </c>
      <c r="AR179" s="135" t="s">
        <v>87</v>
      </c>
      <c r="AT179" s="135" t="s">
        <v>129</v>
      </c>
      <c r="AU179" s="135" t="s">
        <v>89</v>
      </c>
      <c r="AY179" s="13" t="s">
        <v>127</v>
      </c>
      <c r="BE179" s="136">
        <f>IF(N179="základní",J179,0)</f>
        <v>0</v>
      </c>
      <c r="BF179" s="136">
        <f>IF(N179="snížená",J179,0)</f>
        <v>0</v>
      </c>
      <c r="BG179" s="136">
        <f>IF(N179="zákl. přenesená",J179,0)</f>
        <v>0</v>
      </c>
      <c r="BH179" s="136">
        <f>IF(N179="sníž. přenesená",J179,0)</f>
        <v>0</v>
      </c>
      <c r="BI179" s="136">
        <f>IF(N179="nulová",J179,0)</f>
        <v>0</v>
      </c>
      <c r="BJ179" s="13" t="s">
        <v>87</v>
      </c>
      <c r="BK179" s="136">
        <f>ROUND(I179*H179,2)</f>
        <v>0</v>
      </c>
      <c r="BL179" s="13" t="s">
        <v>87</v>
      </c>
      <c r="BM179" s="135" t="s">
        <v>369</v>
      </c>
    </row>
    <row r="180" spans="2:65" s="1" customFormat="1">
      <c r="B180" s="29"/>
      <c r="D180" s="137" t="s">
        <v>136</v>
      </c>
      <c r="F180" s="138" t="s">
        <v>370</v>
      </c>
      <c r="I180" s="139"/>
      <c r="L180" s="29"/>
      <c r="M180" s="140"/>
      <c r="T180" s="50"/>
      <c r="AT180" s="13" t="s">
        <v>136</v>
      </c>
      <c r="AU180" s="13" t="s">
        <v>89</v>
      </c>
    </row>
    <row r="181" spans="2:65" s="1" customFormat="1" ht="24.2" customHeight="1">
      <c r="B181" s="29"/>
      <c r="C181" s="141" t="s">
        <v>371</v>
      </c>
      <c r="D181" s="141" t="s">
        <v>169</v>
      </c>
      <c r="E181" s="142" t="s">
        <v>372</v>
      </c>
      <c r="F181" s="143" t="s">
        <v>373</v>
      </c>
      <c r="G181" s="144" t="s">
        <v>244</v>
      </c>
      <c r="H181" s="145">
        <v>20</v>
      </c>
      <c r="I181" s="146"/>
      <c r="J181" s="147">
        <f>ROUND(I181*H181,2)</f>
        <v>0</v>
      </c>
      <c r="K181" s="143" t="s">
        <v>133</v>
      </c>
      <c r="L181" s="148"/>
      <c r="M181" s="149" t="s">
        <v>78</v>
      </c>
      <c r="N181" s="150" t="s">
        <v>50</v>
      </c>
      <c r="P181" s="133">
        <f>O181*H181</f>
        <v>0</v>
      </c>
      <c r="Q181" s="133">
        <v>1.0000000000000001E-5</v>
      </c>
      <c r="R181" s="133">
        <f>Q181*H181</f>
        <v>2.0000000000000001E-4</v>
      </c>
      <c r="S181" s="133">
        <v>0</v>
      </c>
      <c r="T181" s="134">
        <f>S181*H181</f>
        <v>0</v>
      </c>
      <c r="AR181" s="135" t="s">
        <v>89</v>
      </c>
      <c r="AT181" s="135" t="s">
        <v>169</v>
      </c>
      <c r="AU181" s="135" t="s">
        <v>89</v>
      </c>
      <c r="AY181" s="13" t="s">
        <v>127</v>
      </c>
      <c r="BE181" s="136">
        <f>IF(N181="základní",J181,0)</f>
        <v>0</v>
      </c>
      <c r="BF181" s="136">
        <f>IF(N181="snížená",J181,0)</f>
        <v>0</v>
      </c>
      <c r="BG181" s="136">
        <f>IF(N181="zákl. přenesená",J181,0)</f>
        <v>0</v>
      </c>
      <c r="BH181" s="136">
        <f>IF(N181="sníž. přenesená",J181,0)</f>
        <v>0</v>
      </c>
      <c r="BI181" s="136">
        <f>IF(N181="nulová",J181,0)</f>
        <v>0</v>
      </c>
      <c r="BJ181" s="13" t="s">
        <v>87</v>
      </c>
      <c r="BK181" s="136">
        <f>ROUND(I181*H181,2)</f>
        <v>0</v>
      </c>
      <c r="BL181" s="13" t="s">
        <v>87</v>
      </c>
      <c r="BM181" s="135" t="s">
        <v>374</v>
      </c>
    </row>
    <row r="182" spans="2:65" s="1" customFormat="1" ht="24.2" customHeight="1">
      <c r="B182" s="29"/>
      <c r="C182" s="141" t="s">
        <v>375</v>
      </c>
      <c r="D182" s="141" t="s">
        <v>169</v>
      </c>
      <c r="E182" s="142" t="s">
        <v>376</v>
      </c>
      <c r="F182" s="143" t="s">
        <v>377</v>
      </c>
      <c r="G182" s="144" t="s">
        <v>244</v>
      </c>
      <c r="H182" s="145">
        <v>1900</v>
      </c>
      <c r="I182" s="146"/>
      <c r="J182" s="147">
        <f>ROUND(I182*H182,2)</f>
        <v>0</v>
      </c>
      <c r="K182" s="143" t="s">
        <v>346</v>
      </c>
      <c r="L182" s="148"/>
      <c r="M182" s="149" t="s">
        <v>78</v>
      </c>
      <c r="N182" s="150" t="s">
        <v>50</v>
      </c>
      <c r="P182" s="133">
        <f>O182*H182</f>
        <v>0</v>
      </c>
      <c r="Q182" s="133">
        <v>1.0000000000000001E-5</v>
      </c>
      <c r="R182" s="133">
        <f>Q182*H182</f>
        <v>1.9000000000000003E-2</v>
      </c>
      <c r="S182" s="133">
        <v>0</v>
      </c>
      <c r="T182" s="134">
        <f>S182*H182</f>
        <v>0</v>
      </c>
      <c r="AR182" s="135" t="s">
        <v>89</v>
      </c>
      <c r="AT182" s="135" t="s">
        <v>169</v>
      </c>
      <c r="AU182" s="135" t="s">
        <v>89</v>
      </c>
      <c r="AY182" s="13" t="s">
        <v>127</v>
      </c>
      <c r="BE182" s="136">
        <f>IF(N182="základní",J182,0)</f>
        <v>0</v>
      </c>
      <c r="BF182" s="136">
        <f>IF(N182="snížená",J182,0)</f>
        <v>0</v>
      </c>
      <c r="BG182" s="136">
        <f>IF(N182="zákl. přenesená",J182,0)</f>
        <v>0</v>
      </c>
      <c r="BH182" s="136">
        <f>IF(N182="sníž. přenesená",J182,0)</f>
        <v>0</v>
      </c>
      <c r="BI182" s="136">
        <f>IF(N182="nulová",J182,0)</f>
        <v>0</v>
      </c>
      <c r="BJ182" s="13" t="s">
        <v>87</v>
      </c>
      <c r="BK182" s="136">
        <f>ROUND(I182*H182,2)</f>
        <v>0</v>
      </c>
      <c r="BL182" s="13" t="s">
        <v>87</v>
      </c>
      <c r="BM182" s="135" t="s">
        <v>378</v>
      </c>
    </row>
    <row r="183" spans="2:65" s="1" customFormat="1" ht="21.75" customHeight="1">
      <c r="B183" s="29"/>
      <c r="C183" s="124" t="s">
        <v>379</v>
      </c>
      <c r="D183" s="124" t="s">
        <v>129</v>
      </c>
      <c r="E183" s="125" t="s">
        <v>380</v>
      </c>
      <c r="F183" s="126" t="s">
        <v>381</v>
      </c>
      <c r="G183" s="127" t="s">
        <v>255</v>
      </c>
      <c r="H183" s="128">
        <v>2</v>
      </c>
      <c r="I183" s="129"/>
      <c r="J183" s="130">
        <f>ROUND(I183*H183,2)</f>
        <v>0</v>
      </c>
      <c r="K183" s="126" t="s">
        <v>355</v>
      </c>
      <c r="L183" s="29"/>
      <c r="M183" s="131" t="s">
        <v>78</v>
      </c>
      <c r="N183" s="132" t="s">
        <v>50</v>
      </c>
      <c r="P183" s="133">
        <f>O183*H183</f>
        <v>0</v>
      </c>
      <c r="Q183" s="133">
        <v>0</v>
      </c>
      <c r="R183" s="133">
        <f>Q183*H183</f>
        <v>0</v>
      </c>
      <c r="S183" s="133">
        <v>0</v>
      </c>
      <c r="T183" s="134">
        <f>S183*H183</f>
        <v>0</v>
      </c>
      <c r="AR183" s="135" t="s">
        <v>87</v>
      </c>
      <c r="AT183" s="135" t="s">
        <v>129</v>
      </c>
      <c r="AU183" s="135" t="s">
        <v>89</v>
      </c>
      <c r="AY183" s="13" t="s">
        <v>127</v>
      </c>
      <c r="BE183" s="136">
        <f>IF(N183="základní",J183,0)</f>
        <v>0</v>
      </c>
      <c r="BF183" s="136">
        <f>IF(N183="snížená",J183,0)</f>
        <v>0</v>
      </c>
      <c r="BG183" s="136">
        <f>IF(N183="zákl. přenesená",J183,0)</f>
        <v>0</v>
      </c>
      <c r="BH183" s="136">
        <f>IF(N183="sníž. přenesená",J183,0)</f>
        <v>0</v>
      </c>
      <c r="BI183" s="136">
        <f>IF(N183="nulová",J183,0)</f>
        <v>0</v>
      </c>
      <c r="BJ183" s="13" t="s">
        <v>87</v>
      </c>
      <c r="BK183" s="136">
        <f>ROUND(I183*H183,2)</f>
        <v>0</v>
      </c>
      <c r="BL183" s="13" t="s">
        <v>87</v>
      </c>
      <c r="BM183" s="135" t="s">
        <v>382</v>
      </c>
    </row>
    <row r="184" spans="2:65" s="1" customFormat="1">
      <c r="B184" s="29"/>
      <c r="D184" s="137" t="s">
        <v>136</v>
      </c>
      <c r="F184" s="138" t="s">
        <v>383</v>
      </c>
      <c r="I184" s="139"/>
      <c r="L184" s="29"/>
      <c r="M184" s="140"/>
      <c r="T184" s="50"/>
      <c r="AT184" s="13" t="s">
        <v>136</v>
      </c>
      <c r="AU184" s="13" t="s">
        <v>89</v>
      </c>
    </row>
    <row r="185" spans="2:65" s="1" customFormat="1" ht="24.2" customHeight="1">
      <c r="B185" s="29"/>
      <c r="C185" s="141" t="s">
        <v>384</v>
      </c>
      <c r="D185" s="141" t="s">
        <v>169</v>
      </c>
      <c r="E185" s="142" t="s">
        <v>385</v>
      </c>
      <c r="F185" s="143" t="s">
        <v>386</v>
      </c>
      <c r="G185" s="144" t="s">
        <v>255</v>
      </c>
      <c r="H185" s="145">
        <v>2</v>
      </c>
      <c r="I185" s="146"/>
      <c r="J185" s="147">
        <f>ROUND(I185*H185,2)</f>
        <v>0</v>
      </c>
      <c r="K185" s="143" t="s">
        <v>346</v>
      </c>
      <c r="L185" s="148"/>
      <c r="M185" s="149" t="s">
        <v>78</v>
      </c>
      <c r="N185" s="150" t="s">
        <v>50</v>
      </c>
      <c r="P185" s="133">
        <f>O185*H185</f>
        <v>0</v>
      </c>
      <c r="Q185" s="133">
        <v>1E-4</v>
      </c>
      <c r="R185" s="133">
        <f>Q185*H185</f>
        <v>2.0000000000000001E-4</v>
      </c>
      <c r="S185" s="133">
        <v>0</v>
      </c>
      <c r="T185" s="134">
        <f>S185*H185</f>
        <v>0</v>
      </c>
      <c r="AR185" s="135" t="s">
        <v>89</v>
      </c>
      <c r="AT185" s="135" t="s">
        <v>169</v>
      </c>
      <c r="AU185" s="135" t="s">
        <v>89</v>
      </c>
      <c r="AY185" s="13" t="s">
        <v>127</v>
      </c>
      <c r="BE185" s="136">
        <f>IF(N185="základní",J185,0)</f>
        <v>0</v>
      </c>
      <c r="BF185" s="136">
        <f>IF(N185="snížená",J185,0)</f>
        <v>0</v>
      </c>
      <c r="BG185" s="136">
        <f>IF(N185="zákl. přenesená",J185,0)</f>
        <v>0</v>
      </c>
      <c r="BH185" s="136">
        <f>IF(N185="sníž. přenesená",J185,0)</f>
        <v>0</v>
      </c>
      <c r="BI185" s="136">
        <f>IF(N185="nulová",J185,0)</f>
        <v>0</v>
      </c>
      <c r="BJ185" s="13" t="s">
        <v>87</v>
      </c>
      <c r="BK185" s="136">
        <f>ROUND(I185*H185,2)</f>
        <v>0</v>
      </c>
      <c r="BL185" s="13" t="s">
        <v>87</v>
      </c>
      <c r="BM185" s="135" t="s">
        <v>387</v>
      </c>
    </row>
    <row r="186" spans="2:65" s="1" customFormat="1" ht="37.9" customHeight="1">
      <c r="B186" s="29"/>
      <c r="C186" s="124" t="s">
        <v>388</v>
      </c>
      <c r="D186" s="124" t="s">
        <v>129</v>
      </c>
      <c r="E186" s="125" t="s">
        <v>389</v>
      </c>
      <c r="F186" s="126" t="s">
        <v>390</v>
      </c>
      <c r="G186" s="127" t="s">
        <v>255</v>
      </c>
      <c r="H186" s="128">
        <v>1</v>
      </c>
      <c r="I186" s="129"/>
      <c r="J186" s="130">
        <f>ROUND(I186*H186,2)</f>
        <v>0</v>
      </c>
      <c r="K186" s="126" t="s">
        <v>133</v>
      </c>
      <c r="L186" s="29"/>
      <c r="M186" s="131" t="s">
        <v>78</v>
      </c>
      <c r="N186" s="132" t="s">
        <v>50</v>
      </c>
      <c r="P186" s="133">
        <f>O186*H186</f>
        <v>0</v>
      </c>
      <c r="Q186" s="133">
        <v>0</v>
      </c>
      <c r="R186" s="133">
        <f>Q186*H186</f>
        <v>0</v>
      </c>
      <c r="S186" s="133">
        <v>0</v>
      </c>
      <c r="T186" s="134">
        <f>S186*H186</f>
        <v>0</v>
      </c>
      <c r="AR186" s="135" t="s">
        <v>87</v>
      </c>
      <c r="AT186" s="135" t="s">
        <v>129</v>
      </c>
      <c r="AU186" s="135" t="s">
        <v>89</v>
      </c>
      <c r="AY186" s="13" t="s">
        <v>127</v>
      </c>
      <c r="BE186" s="136">
        <f>IF(N186="základní",J186,0)</f>
        <v>0</v>
      </c>
      <c r="BF186" s="136">
        <f>IF(N186="snížená",J186,0)</f>
        <v>0</v>
      </c>
      <c r="BG186" s="136">
        <f>IF(N186="zákl. přenesená",J186,0)</f>
        <v>0</v>
      </c>
      <c r="BH186" s="136">
        <f>IF(N186="sníž. přenesená",J186,0)</f>
        <v>0</v>
      </c>
      <c r="BI186" s="136">
        <f>IF(N186="nulová",J186,0)</f>
        <v>0</v>
      </c>
      <c r="BJ186" s="13" t="s">
        <v>87</v>
      </c>
      <c r="BK186" s="136">
        <f>ROUND(I186*H186,2)</f>
        <v>0</v>
      </c>
      <c r="BL186" s="13" t="s">
        <v>87</v>
      </c>
      <c r="BM186" s="135" t="s">
        <v>391</v>
      </c>
    </row>
    <row r="187" spans="2:65" s="1" customFormat="1">
      <c r="B187" s="29"/>
      <c r="D187" s="137" t="s">
        <v>136</v>
      </c>
      <c r="F187" s="138" t="s">
        <v>392</v>
      </c>
      <c r="I187" s="139"/>
      <c r="L187" s="29"/>
      <c r="M187" s="140"/>
      <c r="T187" s="50"/>
      <c r="AT187" s="13" t="s">
        <v>136</v>
      </c>
      <c r="AU187" s="13" t="s">
        <v>89</v>
      </c>
    </row>
    <row r="188" spans="2:65" s="1" customFormat="1" ht="37.9" customHeight="1">
      <c r="B188" s="29"/>
      <c r="C188" s="124" t="s">
        <v>393</v>
      </c>
      <c r="D188" s="124" t="s">
        <v>129</v>
      </c>
      <c r="E188" s="125" t="s">
        <v>394</v>
      </c>
      <c r="F188" s="126" t="s">
        <v>395</v>
      </c>
      <c r="G188" s="127" t="s">
        <v>255</v>
      </c>
      <c r="H188" s="128">
        <v>1</v>
      </c>
      <c r="I188" s="129"/>
      <c r="J188" s="130">
        <f>ROUND(I188*H188,2)</f>
        <v>0</v>
      </c>
      <c r="K188" s="126" t="s">
        <v>133</v>
      </c>
      <c r="L188" s="29"/>
      <c r="M188" s="131" t="s">
        <v>78</v>
      </c>
      <c r="N188" s="132" t="s">
        <v>50</v>
      </c>
      <c r="P188" s="133">
        <f>O188*H188</f>
        <v>0</v>
      </c>
      <c r="Q188" s="133">
        <v>0</v>
      </c>
      <c r="R188" s="133">
        <f>Q188*H188</f>
        <v>0</v>
      </c>
      <c r="S188" s="133">
        <v>0</v>
      </c>
      <c r="T188" s="134">
        <f>S188*H188</f>
        <v>0</v>
      </c>
      <c r="AR188" s="135" t="s">
        <v>87</v>
      </c>
      <c r="AT188" s="135" t="s">
        <v>129</v>
      </c>
      <c r="AU188" s="135" t="s">
        <v>89</v>
      </c>
      <c r="AY188" s="13" t="s">
        <v>127</v>
      </c>
      <c r="BE188" s="136">
        <f>IF(N188="základní",J188,0)</f>
        <v>0</v>
      </c>
      <c r="BF188" s="136">
        <f>IF(N188="snížená",J188,0)</f>
        <v>0</v>
      </c>
      <c r="BG188" s="136">
        <f>IF(N188="zákl. přenesená",J188,0)</f>
        <v>0</v>
      </c>
      <c r="BH188" s="136">
        <f>IF(N188="sníž. přenesená",J188,0)</f>
        <v>0</v>
      </c>
      <c r="BI188" s="136">
        <f>IF(N188="nulová",J188,0)</f>
        <v>0</v>
      </c>
      <c r="BJ188" s="13" t="s">
        <v>87</v>
      </c>
      <c r="BK188" s="136">
        <f>ROUND(I188*H188,2)</f>
        <v>0</v>
      </c>
      <c r="BL188" s="13" t="s">
        <v>87</v>
      </c>
      <c r="BM188" s="135" t="s">
        <v>396</v>
      </c>
    </row>
    <row r="189" spans="2:65" s="1" customFormat="1">
      <c r="B189" s="29"/>
      <c r="D189" s="137" t="s">
        <v>136</v>
      </c>
      <c r="F189" s="138" t="s">
        <v>397</v>
      </c>
      <c r="I189" s="139"/>
      <c r="L189" s="29"/>
      <c r="M189" s="140"/>
      <c r="T189" s="50"/>
      <c r="AT189" s="13" t="s">
        <v>136</v>
      </c>
      <c r="AU189" s="13" t="s">
        <v>89</v>
      </c>
    </row>
    <row r="190" spans="2:65" s="1" customFormat="1" ht="21.75" customHeight="1">
      <c r="B190" s="29"/>
      <c r="C190" s="124" t="s">
        <v>398</v>
      </c>
      <c r="D190" s="124" t="s">
        <v>129</v>
      </c>
      <c r="E190" s="125" t="s">
        <v>399</v>
      </c>
      <c r="F190" s="126" t="s">
        <v>400</v>
      </c>
      <c r="G190" s="127" t="s">
        <v>255</v>
      </c>
      <c r="H190" s="128">
        <v>1</v>
      </c>
      <c r="I190" s="129"/>
      <c r="J190" s="130">
        <f>ROUND(I190*H190,2)</f>
        <v>0</v>
      </c>
      <c r="K190" s="126" t="s">
        <v>133</v>
      </c>
      <c r="L190" s="29"/>
      <c r="M190" s="131" t="s">
        <v>78</v>
      </c>
      <c r="N190" s="132" t="s">
        <v>50</v>
      </c>
      <c r="P190" s="133">
        <f>O190*H190</f>
        <v>0</v>
      </c>
      <c r="Q190" s="133">
        <v>0</v>
      </c>
      <c r="R190" s="133">
        <f>Q190*H190</f>
        <v>0</v>
      </c>
      <c r="S190" s="133">
        <v>0</v>
      </c>
      <c r="T190" s="134">
        <f>S190*H190</f>
        <v>0</v>
      </c>
      <c r="AR190" s="135" t="s">
        <v>87</v>
      </c>
      <c r="AT190" s="135" t="s">
        <v>129</v>
      </c>
      <c r="AU190" s="135" t="s">
        <v>89</v>
      </c>
      <c r="AY190" s="13" t="s">
        <v>127</v>
      </c>
      <c r="BE190" s="136">
        <f>IF(N190="základní",J190,0)</f>
        <v>0</v>
      </c>
      <c r="BF190" s="136">
        <f>IF(N190="snížená",J190,0)</f>
        <v>0</v>
      </c>
      <c r="BG190" s="136">
        <f>IF(N190="zákl. přenesená",J190,0)</f>
        <v>0</v>
      </c>
      <c r="BH190" s="136">
        <f>IF(N190="sníž. přenesená",J190,0)</f>
        <v>0</v>
      </c>
      <c r="BI190" s="136">
        <f>IF(N190="nulová",J190,0)</f>
        <v>0</v>
      </c>
      <c r="BJ190" s="13" t="s">
        <v>87</v>
      </c>
      <c r="BK190" s="136">
        <f>ROUND(I190*H190,2)</f>
        <v>0</v>
      </c>
      <c r="BL190" s="13" t="s">
        <v>87</v>
      </c>
      <c r="BM190" s="135" t="s">
        <v>401</v>
      </c>
    </row>
    <row r="191" spans="2:65" s="1" customFormat="1">
      <c r="B191" s="29"/>
      <c r="D191" s="137" t="s">
        <v>136</v>
      </c>
      <c r="F191" s="138" t="s">
        <v>402</v>
      </c>
      <c r="I191" s="139"/>
      <c r="L191" s="29"/>
      <c r="M191" s="140"/>
      <c r="T191" s="50"/>
      <c r="AT191" s="13" t="s">
        <v>136</v>
      </c>
      <c r="AU191" s="13" t="s">
        <v>89</v>
      </c>
    </row>
    <row r="192" spans="2:65" s="1" customFormat="1" ht="16.5" customHeight="1">
      <c r="B192" s="29"/>
      <c r="C192" s="141" t="s">
        <v>403</v>
      </c>
      <c r="D192" s="141" t="s">
        <v>169</v>
      </c>
      <c r="E192" s="142" t="s">
        <v>404</v>
      </c>
      <c r="F192" s="143" t="s">
        <v>405</v>
      </c>
      <c r="G192" s="144" t="s">
        <v>255</v>
      </c>
      <c r="H192" s="145">
        <v>1</v>
      </c>
      <c r="I192" s="146"/>
      <c r="J192" s="147">
        <f>ROUND(I192*H192,2)</f>
        <v>0</v>
      </c>
      <c r="K192" s="143" t="s">
        <v>346</v>
      </c>
      <c r="L192" s="148"/>
      <c r="M192" s="149" t="s">
        <v>78</v>
      </c>
      <c r="N192" s="150" t="s">
        <v>50</v>
      </c>
      <c r="P192" s="133">
        <f>O192*H192</f>
        <v>0</v>
      </c>
      <c r="Q192" s="133">
        <v>0</v>
      </c>
      <c r="R192" s="133">
        <f>Q192*H192</f>
        <v>0</v>
      </c>
      <c r="S192" s="133">
        <v>0</v>
      </c>
      <c r="T192" s="134">
        <f>S192*H192</f>
        <v>0</v>
      </c>
      <c r="AR192" s="135" t="s">
        <v>89</v>
      </c>
      <c r="AT192" s="135" t="s">
        <v>169</v>
      </c>
      <c r="AU192" s="135" t="s">
        <v>89</v>
      </c>
      <c r="AY192" s="13" t="s">
        <v>127</v>
      </c>
      <c r="BE192" s="136">
        <f>IF(N192="základní",J192,0)</f>
        <v>0</v>
      </c>
      <c r="BF192" s="136">
        <f>IF(N192="snížená",J192,0)</f>
        <v>0</v>
      </c>
      <c r="BG192" s="136">
        <f>IF(N192="zákl. přenesená",J192,0)</f>
        <v>0</v>
      </c>
      <c r="BH192" s="136">
        <f>IF(N192="sníž. přenesená",J192,0)</f>
        <v>0</v>
      </c>
      <c r="BI192" s="136">
        <f>IF(N192="nulová",J192,0)</f>
        <v>0</v>
      </c>
      <c r="BJ192" s="13" t="s">
        <v>87</v>
      </c>
      <c r="BK192" s="136">
        <f>ROUND(I192*H192,2)</f>
        <v>0</v>
      </c>
      <c r="BL192" s="13" t="s">
        <v>87</v>
      </c>
      <c r="BM192" s="135" t="s">
        <v>406</v>
      </c>
    </row>
    <row r="193" spans="2:65" s="11" customFormat="1" ht="20.85" customHeight="1">
      <c r="B193" s="112"/>
      <c r="D193" s="113" t="s">
        <v>79</v>
      </c>
      <c r="E193" s="122" t="s">
        <v>407</v>
      </c>
      <c r="F193" s="122" t="s">
        <v>408</v>
      </c>
      <c r="I193" s="115"/>
      <c r="J193" s="123">
        <f>BK193</f>
        <v>0</v>
      </c>
      <c r="L193" s="112"/>
      <c r="M193" s="117"/>
      <c r="P193" s="118">
        <f>SUM(P194:P208)</f>
        <v>0</v>
      </c>
      <c r="R193" s="118">
        <f>SUM(R194:R208)</f>
        <v>7.000000000000001E-4</v>
      </c>
      <c r="T193" s="119">
        <f>SUM(T194:T208)</f>
        <v>0</v>
      </c>
      <c r="AR193" s="113" t="s">
        <v>142</v>
      </c>
      <c r="AT193" s="120" t="s">
        <v>79</v>
      </c>
      <c r="AU193" s="120" t="s">
        <v>89</v>
      </c>
      <c r="AY193" s="113" t="s">
        <v>127</v>
      </c>
      <c r="BK193" s="121">
        <f>SUM(BK194:BK208)</f>
        <v>0</v>
      </c>
    </row>
    <row r="194" spans="2:65" s="1" customFormat="1" ht="24.2" customHeight="1">
      <c r="B194" s="29"/>
      <c r="C194" s="124" t="s">
        <v>409</v>
      </c>
      <c r="D194" s="124" t="s">
        <v>129</v>
      </c>
      <c r="E194" s="125" t="s">
        <v>410</v>
      </c>
      <c r="F194" s="126" t="s">
        <v>411</v>
      </c>
      <c r="G194" s="127" t="s">
        <v>255</v>
      </c>
      <c r="H194" s="128">
        <v>1</v>
      </c>
      <c r="I194" s="129"/>
      <c r="J194" s="130">
        <f>ROUND(I194*H194,2)</f>
        <v>0</v>
      </c>
      <c r="K194" s="126" t="s">
        <v>133</v>
      </c>
      <c r="L194" s="29"/>
      <c r="M194" s="131" t="s">
        <v>78</v>
      </c>
      <c r="N194" s="132" t="s">
        <v>50</v>
      </c>
      <c r="P194" s="133">
        <f>O194*H194</f>
        <v>0</v>
      </c>
      <c r="Q194" s="133">
        <v>0</v>
      </c>
      <c r="R194" s="133">
        <f>Q194*H194</f>
        <v>0</v>
      </c>
      <c r="S194" s="133">
        <v>0</v>
      </c>
      <c r="T194" s="134">
        <f>S194*H194</f>
        <v>0</v>
      </c>
      <c r="AR194" s="135" t="s">
        <v>87</v>
      </c>
      <c r="AT194" s="135" t="s">
        <v>129</v>
      </c>
      <c r="AU194" s="135" t="s">
        <v>142</v>
      </c>
      <c r="AY194" s="13" t="s">
        <v>127</v>
      </c>
      <c r="BE194" s="136">
        <f>IF(N194="základní",J194,0)</f>
        <v>0</v>
      </c>
      <c r="BF194" s="136">
        <f>IF(N194="snížená",J194,0)</f>
        <v>0</v>
      </c>
      <c r="BG194" s="136">
        <f>IF(N194="zákl. přenesená",J194,0)</f>
        <v>0</v>
      </c>
      <c r="BH194" s="136">
        <f>IF(N194="sníž. přenesená",J194,0)</f>
        <v>0</v>
      </c>
      <c r="BI194" s="136">
        <f>IF(N194="nulová",J194,0)</f>
        <v>0</v>
      </c>
      <c r="BJ194" s="13" t="s">
        <v>87</v>
      </c>
      <c r="BK194" s="136">
        <f>ROUND(I194*H194,2)</f>
        <v>0</v>
      </c>
      <c r="BL194" s="13" t="s">
        <v>87</v>
      </c>
      <c r="BM194" s="135" t="s">
        <v>412</v>
      </c>
    </row>
    <row r="195" spans="2:65" s="1" customFormat="1">
      <c r="B195" s="29"/>
      <c r="D195" s="137" t="s">
        <v>136</v>
      </c>
      <c r="F195" s="138" t="s">
        <v>413</v>
      </c>
      <c r="I195" s="139"/>
      <c r="L195" s="29"/>
      <c r="M195" s="140"/>
      <c r="T195" s="50"/>
      <c r="AT195" s="13" t="s">
        <v>136</v>
      </c>
      <c r="AU195" s="13" t="s">
        <v>142</v>
      </c>
    </row>
    <row r="196" spans="2:65" s="1" customFormat="1" ht="24.2" customHeight="1">
      <c r="B196" s="29"/>
      <c r="C196" s="124" t="s">
        <v>414</v>
      </c>
      <c r="D196" s="124" t="s">
        <v>129</v>
      </c>
      <c r="E196" s="125" t="s">
        <v>415</v>
      </c>
      <c r="F196" s="126" t="s">
        <v>416</v>
      </c>
      <c r="G196" s="127" t="s">
        <v>255</v>
      </c>
      <c r="H196" s="128">
        <v>6</v>
      </c>
      <c r="I196" s="129"/>
      <c r="J196" s="130">
        <f>ROUND(I196*H196,2)</f>
        <v>0</v>
      </c>
      <c r="K196" s="126" t="s">
        <v>133</v>
      </c>
      <c r="L196" s="29"/>
      <c r="M196" s="131" t="s">
        <v>78</v>
      </c>
      <c r="N196" s="132" t="s">
        <v>50</v>
      </c>
      <c r="P196" s="133">
        <f>O196*H196</f>
        <v>0</v>
      </c>
      <c r="Q196" s="133">
        <v>0</v>
      </c>
      <c r="R196" s="133">
        <f>Q196*H196</f>
        <v>0</v>
      </c>
      <c r="S196" s="133">
        <v>0</v>
      </c>
      <c r="T196" s="134">
        <f>S196*H196</f>
        <v>0</v>
      </c>
      <c r="AR196" s="135" t="s">
        <v>87</v>
      </c>
      <c r="AT196" s="135" t="s">
        <v>129</v>
      </c>
      <c r="AU196" s="135" t="s">
        <v>142</v>
      </c>
      <c r="AY196" s="13" t="s">
        <v>127</v>
      </c>
      <c r="BE196" s="136">
        <f>IF(N196="základní",J196,0)</f>
        <v>0</v>
      </c>
      <c r="BF196" s="136">
        <f>IF(N196="snížená",J196,0)</f>
        <v>0</v>
      </c>
      <c r="BG196" s="136">
        <f>IF(N196="zákl. přenesená",J196,0)</f>
        <v>0</v>
      </c>
      <c r="BH196" s="136">
        <f>IF(N196="sníž. přenesená",J196,0)</f>
        <v>0</v>
      </c>
      <c r="BI196" s="136">
        <f>IF(N196="nulová",J196,0)</f>
        <v>0</v>
      </c>
      <c r="BJ196" s="13" t="s">
        <v>87</v>
      </c>
      <c r="BK196" s="136">
        <f>ROUND(I196*H196,2)</f>
        <v>0</v>
      </c>
      <c r="BL196" s="13" t="s">
        <v>87</v>
      </c>
      <c r="BM196" s="135" t="s">
        <v>417</v>
      </c>
    </row>
    <row r="197" spans="2:65" s="1" customFormat="1">
      <c r="B197" s="29"/>
      <c r="D197" s="137" t="s">
        <v>136</v>
      </c>
      <c r="F197" s="138" t="s">
        <v>418</v>
      </c>
      <c r="I197" s="139"/>
      <c r="L197" s="29"/>
      <c r="M197" s="140"/>
      <c r="T197" s="50"/>
      <c r="AT197" s="13" t="s">
        <v>136</v>
      </c>
      <c r="AU197" s="13" t="s">
        <v>142</v>
      </c>
    </row>
    <row r="198" spans="2:65" s="1" customFormat="1" ht="16.5" customHeight="1">
      <c r="B198" s="29"/>
      <c r="C198" s="141" t="s">
        <v>419</v>
      </c>
      <c r="D198" s="141" t="s">
        <v>169</v>
      </c>
      <c r="E198" s="142" t="s">
        <v>420</v>
      </c>
      <c r="F198" s="143" t="s">
        <v>421</v>
      </c>
      <c r="G198" s="144" t="s">
        <v>255</v>
      </c>
      <c r="H198" s="145">
        <v>6</v>
      </c>
      <c r="I198" s="146"/>
      <c r="J198" s="147">
        <f>ROUND(I198*H198,2)</f>
        <v>0</v>
      </c>
      <c r="K198" s="143" t="s">
        <v>133</v>
      </c>
      <c r="L198" s="148"/>
      <c r="M198" s="149" t="s">
        <v>78</v>
      </c>
      <c r="N198" s="150" t="s">
        <v>50</v>
      </c>
      <c r="P198" s="133">
        <f>O198*H198</f>
        <v>0</v>
      </c>
      <c r="Q198" s="133">
        <v>1E-4</v>
      </c>
      <c r="R198" s="133">
        <f>Q198*H198</f>
        <v>6.0000000000000006E-4</v>
      </c>
      <c r="S198" s="133">
        <v>0</v>
      </c>
      <c r="T198" s="134">
        <f>S198*H198</f>
        <v>0</v>
      </c>
      <c r="AR198" s="135" t="s">
        <v>89</v>
      </c>
      <c r="AT198" s="135" t="s">
        <v>169</v>
      </c>
      <c r="AU198" s="135" t="s">
        <v>142</v>
      </c>
      <c r="AY198" s="13" t="s">
        <v>127</v>
      </c>
      <c r="BE198" s="136">
        <f>IF(N198="základní",J198,0)</f>
        <v>0</v>
      </c>
      <c r="BF198" s="136">
        <f>IF(N198="snížená",J198,0)</f>
        <v>0</v>
      </c>
      <c r="BG198" s="136">
        <f>IF(N198="zákl. přenesená",J198,0)</f>
        <v>0</v>
      </c>
      <c r="BH198" s="136">
        <f>IF(N198="sníž. přenesená",J198,0)</f>
        <v>0</v>
      </c>
      <c r="BI198" s="136">
        <f>IF(N198="nulová",J198,0)</f>
        <v>0</v>
      </c>
      <c r="BJ198" s="13" t="s">
        <v>87</v>
      </c>
      <c r="BK198" s="136">
        <f>ROUND(I198*H198,2)</f>
        <v>0</v>
      </c>
      <c r="BL198" s="13" t="s">
        <v>87</v>
      </c>
      <c r="BM198" s="135" t="s">
        <v>422</v>
      </c>
    </row>
    <row r="199" spans="2:65" s="1" customFormat="1" ht="24.2" customHeight="1">
      <c r="B199" s="29"/>
      <c r="C199" s="124" t="s">
        <v>423</v>
      </c>
      <c r="D199" s="124" t="s">
        <v>129</v>
      </c>
      <c r="E199" s="125" t="s">
        <v>424</v>
      </c>
      <c r="F199" s="126" t="s">
        <v>425</v>
      </c>
      <c r="G199" s="127" t="s">
        <v>255</v>
      </c>
      <c r="H199" s="128">
        <v>1</v>
      </c>
      <c r="I199" s="129"/>
      <c r="J199" s="130">
        <f>ROUND(I199*H199,2)</f>
        <v>0</v>
      </c>
      <c r="K199" s="126" t="s">
        <v>346</v>
      </c>
      <c r="L199" s="29"/>
      <c r="M199" s="131" t="s">
        <v>78</v>
      </c>
      <c r="N199" s="132" t="s">
        <v>50</v>
      </c>
      <c r="P199" s="133">
        <f>O199*H199</f>
        <v>0</v>
      </c>
      <c r="Q199" s="133">
        <v>0</v>
      </c>
      <c r="R199" s="133">
        <f>Q199*H199</f>
        <v>0</v>
      </c>
      <c r="S199" s="133">
        <v>0</v>
      </c>
      <c r="T199" s="134">
        <f>S199*H199</f>
        <v>0</v>
      </c>
      <c r="AR199" s="135" t="s">
        <v>87</v>
      </c>
      <c r="AT199" s="135" t="s">
        <v>129</v>
      </c>
      <c r="AU199" s="135" t="s">
        <v>142</v>
      </c>
      <c r="AY199" s="13" t="s">
        <v>127</v>
      </c>
      <c r="BE199" s="136">
        <f>IF(N199="základní",J199,0)</f>
        <v>0</v>
      </c>
      <c r="BF199" s="136">
        <f>IF(N199="snížená",J199,0)</f>
        <v>0</v>
      </c>
      <c r="BG199" s="136">
        <f>IF(N199="zákl. přenesená",J199,0)</f>
        <v>0</v>
      </c>
      <c r="BH199" s="136">
        <f>IF(N199="sníž. přenesená",J199,0)</f>
        <v>0</v>
      </c>
      <c r="BI199" s="136">
        <f>IF(N199="nulová",J199,0)</f>
        <v>0</v>
      </c>
      <c r="BJ199" s="13" t="s">
        <v>87</v>
      </c>
      <c r="BK199" s="136">
        <f>ROUND(I199*H199,2)</f>
        <v>0</v>
      </c>
      <c r="BL199" s="13" t="s">
        <v>87</v>
      </c>
      <c r="BM199" s="135" t="s">
        <v>426</v>
      </c>
    </row>
    <row r="200" spans="2:65" s="1" customFormat="1" ht="24.2" customHeight="1">
      <c r="B200" s="29"/>
      <c r="C200" s="141" t="s">
        <v>427</v>
      </c>
      <c r="D200" s="141" t="s">
        <v>169</v>
      </c>
      <c r="E200" s="142" t="s">
        <v>428</v>
      </c>
      <c r="F200" s="143" t="s">
        <v>429</v>
      </c>
      <c r="G200" s="144" t="s">
        <v>255</v>
      </c>
      <c r="H200" s="145">
        <v>1</v>
      </c>
      <c r="I200" s="146"/>
      <c r="J200" s="147">
        <f>ROUND(I200*H200,2)</f>
        <v>0</v>
      </c>
      <c r="K200" s="143" t="s">
        <v>346</v>
      </c>
      <c r="L200" s="148"/>
      <c r="M200" s="149" t="s">
        <v>78</v>
      </c>
      <c r="N200" s="150" t="s">
        <v>50</v>
      </c>
      <c r="P200" s="133">
        <f>O200*H200</f>
        <v>0</v>
      </c>
      <c r="Q200" s="133">
        <v>0</v>
      </c>
      <c r="R200" s="133">
        <f>Q200*H200</f>
        <v>0</v>
      </c>
      <c r="S200" s="133">
        <v>0</v>
      </c>
      <c r="T200" s="134">
        <f>S200*H200</f>
        <v>0</v>
      </c>
      <c r="AR200" s="135" t="s">
        <v>89</v>
      </c>
      <c r="AT200" s="135" t="s">
        <v>169</v>
      </c>
      <c r="AU200" s="135" t="s">
        <v>142</v>
      </c>
      <c r="AY200" s="13" t="s">
        <v>127</v>
      </c>
      <c r="BE200" s="136">
        <f>IF(N200="základní",J200,0)</f>
        <v>0</v>
      </c>
      <c r="BF200" s="136">
        <f>IF(N200="snížená",J200,0)</f>
        <v>0</v>
      </c>
      <c r="BG200" s="136">
        <f>IF(N200="zákl. přenesená",J200,0)</f>
        <v>0</v>
      </c>
      <c r="BH200" s="136">
        <f>IF(N200="sníž. přenesená",J200,0)</f>
        <v>0</v>
      </c>
      <c r="BI200" s="136">
        <f>IF(N200="nulová",J200,0)</f>
        <v>0</v>
      </c>
      <c r="BJ200" s="13" t="s">
        <v>87</v>
      </c>
      <c r="BK200" s="136">
        <f>ROUND(I200*H200,2)</f>
        <v>0</v>
      </c>
      <c r="BL200" s="13" t="s">
        <v>87</v>
      </c>
      <c r="BM200" s="135" t="s">
        <v>430</v>
      </c>
    </row>
    <row r="201" spans="2:65" s="1" customFormat="1" ht="16.5" customHeight="1">
      <c r="B201" s="29"/>
      <c r="C201" s="124" t="s">
        <v>431</v>
      </c>
      <c r="D201" s="124" t="s">
        <v>129</v>
      </c>
      <c r="E201" s="125" t="s">
        <v>432</v>
      </c>
      <c r="F201" s="126" t="s">
        <v>433</v>
      </c>
      <c r="G201" s="127" t="s">
        <v>255</v>
      </c>
      <c r="H201" s="128">
        <v>1</v>
      </c>
      <c r="I201" s="129"/>
      <c r="J201" s="130">
        <f>ROUND(I201*H201,2)</f>
        <v>0</v>
      </c>
      <c r="K201" s="126" t="s">
        <v>133</v>
      </c>
      <c r="L201" s="29"/>
      <c r="M201" s="131" t="s">
        <v>78</v>
      </c>
      <c r="N201" s="132" t="s">
        <v>50</v>
      </c>
      <c r="P201" s="133">
        <f>O201*H201</f>
        <v>0</v>
      </c>
      <c r="Q201" s="133">
        <v>0</v>
      </c>
      <c r="R201" s="133">
        <f>Q201*H201</f>
        <v>0</v>
      </c>
      <c r="S201" s="133">
        <v>0</v>
      </c>
      <c r="T201" s="134">
        <f>S201*H201</f>
        <v>0</v>
      </c>
      <c r="AR201" s="135" t="s">
        <v>87</v>
      </c>
      <c r="AT201" s="135" t="s">
        <v>129</v>
      </c>
      <c r="AU201" s="135" t="s">
        <v>142</v>
      </c>
      <c r="AY201" s="13" t="s">
        <v>127</v>
      </c>
      <c r="BE201" s="136">
        <f>IF(N201="základní",J201,0)</f>
        <v>0</v>
      </c>
      <c r="BF201" s="136">
        <f>IF(N201="snížená",J201,0)</f>
        <v>0</v>
      </c>
      <c r="BG201" s="136">
        <f>IF(N201="zákl. přenesená",J201,0)</f>
        <v>0</v>
      </c>
      <c r="BH201" s="136">
        <f>IF(N201="sníž. přenesená",J201,0)</f>
        <v>0</v>
      </c>
      <c r="BI201" s="136">
        <f>IF(N201="nulová",J201,0)</f>
        <v>0</v>
      </c>
      <c r="BJ201" s="13" t="s">
        <v>87</v>
      </c>
      <c r="BK201" s="136">
        <f>ROUND(I201*H201,2)</f>
        <v>0</v>
      </c>
      <c r="BL201" s="13" t="s">
        <v>87</v>
      </c>
      <c r="BM201" s="135" t="s">
        <v>434</v>
      </c>
    </row>
    <row r="202" spans="2:65" s="1" customFormat="1">
      <c r="B202" s="29"/>
      <c r="D202" s="137" t="s">
        <v>136</v>
      </c>
      <c r="F202" s="138" t="s">
        <v>435</v>
      </c>
      <c r="I202" s="139"/>
      <c r="L202" s="29"/>
      <c r="M202" s="140"/>
      <c r="T202" s="50"/>
      <c r="AT202" s="13" t="s">
        <v>136</v>
      </c>
      <c r="AU202" s="13" t="s">
        <v>142</v>
      </c>
    </row>
    <row r="203" spans="2:65" s="1" customFormat="1" ht="24.2" customHeight="1">
      <c r="B203" s="29"/>
      <c r="C203" s="124" t="s">
        <v>436</v>
      </c>
      <c r="D203" s="124" t="s">
        <v>129</v>
      </c>
      <c r="E203" s="125" t="s">
        <v>437</v>
      </c>
      <c r="F203" s="126" t="s">
        <v>438</v>
      </c>
      <c r="G203" s="127" t="s">
        <v>255</v>
      </c>
      <c r="H203" s="128">
        <v>1</v>
      </c>
      <c r="I203" s="129"/>
      <c r="J203" s="130">
        <f>ROUND(I203*H203,2)</f>
        <v>0</v>
      </c>
      <c r="K203" s="126" t="s">
        <v>133</v>
      </c>
      <c r="L203" s="29"/>
      <c r="M203" s="131" t="s">
        <v>78</v>
      </c>
      <c r="N203" s="132" t="s">
        <v>50</v>
      </c>
      <c r="P203" s="133">
        <f>O203*H203</f>
        <v>0</v>
      </c>
      <c r="Q203" s="133">
        <v>0</v>
      </c>
      <c r="R203" s="133">
        <f>Q203*H203</f>
        <v>0</v>
      </c>
      <c r="S203" s="133">
        <v>0</v>
      </c>
      <c r="T203" s="134">
        <f>S203*H203</f>
        <v>0</v>
      </c>
      <c r="AR203" s="135" t="s">
        <v>87</v>
      </c>
      <c r="AT203" s="135" t="s">
        <v>129</v>
      </c>
      <c r="AU203" s="135" t="s">
        <v>142</v>
      </c>
      <c r="AY203" s="13" t="s">
        <v>127</v>
      </c>
      <c r="BE203" s="136">
        <f>IF(N203="základní",J203,0)</f>
        <v>0</v>
      </c>
      <c r="BF203" s="136">
        <f>IF(N203="snížená",J203,0)</f>
        <v>0</v>
      </c>
      <c r="BG203" s="136">
        <f>IF(N203="zákl. přenesená",J203,0)</f>
        <v>0</v>
      </c>
      <c r="BH203" s="136">
        <f>IF(N203="sníž. přenesená",J203,0)</f>
        <v>0</v>
      </c>
      <c r="BI203" s="136">
        <f>IF(N203="nulová",J203,0)</f>
        <v>0</v>
      </c>
      <c r="BJ203" s="13" t="s">
        <v>87</v>
      </c>
      <c r="BK203" s="136">
        <f>ROUND(I203*H203,2)</f>
        <v>0</v>
      </c>
      <c r="BL203" s="13" t="s">
        <v>87</v>
      </c>
      <c r="BM203" s="135" t="s">
        <v>439</v>
      </c>
    </row>
    <row r="204" spans="2:65" s="1" customFormat="1">
      <c r="B204" s="29"/>
      <c r="D204" s="137" t="s">
        <v>136</v>
      </c>
      <c r="F204" s="138" t="s">
        <v>440</v>
      </c>
      <c r="I204" s="139"/>
      <c r="L204" s="29"/>
      <c r="M204" s="140"/>
      <c r="T204" s="50"/>
      <c r="AT204" s="13" t="s">
        <v>136</v>
      </c>
      <c r="AU204" s="13" t="s">
        <v>142</v>
      </c>
    </row>
    <row r="205" spans="2:65" s="1" customFormat="1" ht="24.2" customHeight="1">
      <c r="B205" s="29"/>
      <c r="C205" s="141" t="s">
        <v>441</v>
      </c>
      <c r="D205" s="141" t="s">
        <v>169</v>
      </c>
      <c r="E205" s="142" t="s">
        <v>442</v>
      </c>
      <c r="F205" s="143" t="s">
        <v>443</v>
      </c>
      <c r="G205" s="144" t="s">
        <v>255</v>
      </c>
      <c r="H205" s="145">
        <v>1</v>
      </c>
      <c r="I205" s="146"/>
      <c r="J205" s="147">
        <f>ROUND(I205*H205,2)</f>
        <v>0</v>
      </c>
      <c r="K205" s="143" t="s">
        <v>346</v>
      </c>
      <c r="L205" s="148"/>
      <c r="M205" s="149" t="s">
        <v>78</v>
      </c>
      <c r="N205" s="150" t="s">
        <v>50</v>
      </c>
      <c r="P205" s="133">
        <f>O205*H205</f>
        <v>0</v>
      </c>
      <c r="Q205" s="133">
        <v>0</v>
      </c>
      <c r="R205" s="133">
        <f>Q205*H205</f>
        <v>0</v>
      </c>
      <c r="S205" s="133">
        <v>0</v>
      </c>
      <c r="T205" s="134">
        <f>S205*H205</f>
        <v>0</v>
      </c>
      <c r="AR205" s="135" t="s">
        <v>89</v>
      </c>
      <c r="AT205" s="135" t="s">
        <v>169</v>
      </c>
      <c r="AU205" s="135" t="s">
        <v>142</v>
      </c>
      <c r="AY205" s="13" t="s">
        <v>127</v>
      </c>
      <c r="BE205" s="136">
        <f>IF(N205="základní",J205,0)</f>
        <v>0</v>
      </c>
      <c r="BF205" s="136">
        <f>IF(N205="snížená",J205,0)</f>
        <v>0</v>
      </c>
      <c r="BG205" s="136">
        <f>IF(N205="zákl. přenesená",J205,0)</f>
        <v>0</v>
      </c>
      <c r="BH205" s="136">
        <f>IF(N205="sníž. přenesená",J205,0)</f>
        <v>0</v>
      </c>
      <c r="BI205" s="136">
        <f>IF(N205="nulová",J205,0)</f>
        <v>0</v>
      </c>
      <c r="BJ205" s="13" t="s">
        <v>87</v>
      </c>
      <c r="BK205" s="136">
        <f>ROUND(I205*H205,2)</f>
        <v>0</v>
      </c>
      <c r="BL205" s="13" t="s">
        <v>87</v>
      </c>
      <c r="BM205" s="135" t="s">
        <v>444</v>
      </c>
    </row>
    <row r="206" spans="2:65" s="1" customFormat="1" ht="16.5" customHeight="1">
      <c r="B206" s="29"/>
      <c r="C206" s="141" t="s">
        <v>445</v>
      </c>
      <c r="D206" s="141" t="s">
        <v>169</v>
      </c>
      <c r="E206" s="142" t="s">
        <v>446</v>
      </c>
      <c r="F206" s="143" t="s">
        <v>447</v>
      </c>
      <c r="G206" s="144" t="s">
        <v>255</v>
      </c>
      <c r="H206" s="145">
        <v>1</v>
      </c>
      <c r="I206" s="146"/>
      <c r="J206" s="147">
        <f>ROUND(I206*H206,2)</f>
        <v>0</v>
      </c>
      <c r="K206" s="143" t="s">
        <v>133</v>
      </c>
      <c r="L206" s="148"/>
      <c r="M206" s="149" t="s">
        <v>78</v>
      </c>
      <c r="N206" s="150" t="s">
        <v>50</v>
      </c>
      <c r="P206" s="133">
        <f>O206*H206</f>
        <v>0</v>
      </c>
      <c r="Q206" s="133">
        <v>1E-4</v>
      </c>
      <c r="R206" s="133">
        <f>Q206*H206</f>
        <v>1E-4</v>
      </c>
      <c r="S206" s="133">
        <v>0</v>
      </c>
      <c r="T206" s="134">
        <f>S206*H206</f>
        <v>0</v>
      </c>
      <c r="AR206" s="135" t="s">
        <v>89</v>
      </c>
      <c r="AT206" s="135" t="s">
        <v>169</v>
      </c>
      <c r="AU206" s="135" t="s">
        <v>142</v>
      </c>
      <c r="AY206" s="13" t="s">
        <v>127</v>
      </c>
      <c r="BE206" s="136">
        <f>IF(N206="základní",J206,0)</f>
        <v>0</v>
      </c>
      <c r="BF206" s="136">
        <f>IF(N206="snížená",J206,0)</f>
        <v>0</v>
      </c>
      <c r="BG206" s="136">
        <f>IF(N206="zákl. přenesená",J206,0)</f>
        <v>0</v>
      </c>
      <c r="BH206" s="136">
        <f>IF(N206="sníž. přenesená",J206,0)</f>
        <v>0</v>
      </c>
      <c r="BI206" s="136">
        <f>IF(N206="nulová",J206,0)</f>
        <v>0</v>
      </c>
      <c r="BJ206" s="13" t="s">
        <v>87</v>
      </c>
      <c r="BK206" s="136">
        <f>ROUND(I206*H206,2)</f>
        <v>0</v>
      </c>
      <c r="BL206" s="13" t="s">
        <v>87</v>
      </c>
      <c r="BM206" s="135" t="s">
        <v>448</v>
      </c>
    </row>
    <row r="207" spans="2:65" s="1" customFormat="1" ht="16.5" customHeight="1">
      <c r="B207" s="29"/>
      <c r="C207" s="124" t="s">
        <v>449</v>
      </c>
      <c r="D207" s="124" t="s">
        <v>129</v>
      </c>
      <c r="E207" s="125" t="s">
        <v>450</v>
      </c>
      <c r="F207" s="126" t="s">
        <v>451</v>
      </c>
      <c r="G207" s="127" t="s">
        <v>255</v>
      </c>
      <c r="H207" s="128">
        <v>1</v>
      </c>
      <c r="I207" s="129"/>
      <c r="J207" s="130">
        <f>ROUND(I207*H207,2)</f>
        <v>0</v>
      </c>
      <c r="K207" s="126" t="s">
        <v>346</v>
      </c>
      <c r="L207" s="29"/>
      <c r="M207" s="131" t="s">
        <v>78</v>
      </c>
      <c r="N207" s="132" t="s">
        <v>50</v>
      </c>
      <c r="P207" s="133">
        <f>O207*H207</f>
        <v>0</v>
      </c>
      <c r="Q207" s="133">
        <v>0</v>
      </c>
      <c r="R207" s="133">
        <f>Q207*H207</f>
        <v>0</v>
      </c>
      <c r="S207" s="133">
        <v>0</v>
      </c>
      <c r="T207" s="134">
        <f>S207*H207</f>
        <v>0</v>
      </c>
      <c r="AR207" s="135" t="s">
        <v>87</v>
      </c>
      <c r="AT207" s="135" t="s">
        <v>129</v>
      </c>
      <c r="AU207" s="135" t="s">
        <v>142</v>
      </c>
      <c r="AY207" s="13" t="s">
        <v>127</v>
      </c>
      <c r="BE207" s="136">
        <f>IF(N207="základní",J207,0)</f>
        <v>0</v>
      </c>
      <c r="BF207" s="136">
        <f>IF(N207="snížená",J207,0)</f>
        <v>0</v>
      </c>
      <c r="BG207" s="136">
        <f>IF(N207="zákl. přenesená",J207,0)</f>
        <v>0</v>
      </c>
      <c r="BH207" s="136">
        <f>IF(N207="sníž. přenesená",J207,0)</f>
        <v>0</v>
      </c>
      <c r="BI207" s="136">
        <f>IF(N207="nulová",J207,0)</f>
        <v>0</v>
      </c>
      <c r="BJ207" s="13" t="s">
        <v>87</v>
      </c>
      <c r="BK207" s="136">
        <f>ROUND(I207*H207,2)</f>
        <v>0</v>
      </c>
      <c r="BL207" s="13" t="s">
        <v>87</v>
      </c>
      <c r="BM207" s="135" t="s">
        <v>452</v>
      </c>
    </row>
    <row r="208" spans="2:65" s="1" customFormat="1" ht="24.2" customHeight="1">
      <c r="B208" s="29"/>
      <c r="C208" s="141" t="s">
        <v>453</v>
      </c>
      <c r="D208" s="141" t="s">
        <v>169</v>
      </c>
      <c r="E208" s="142" t="s">
        <v>454</v>
      </c>
      <c r="F208" s="143" t="s">
        <v>455</v>
      </c>
      <c r="G208" s="144" t="s">
        <v>255</v>
      </c>
      <c r="H208" s="145">
        <v>1</v>
      </c>
      <c r="I208" s="146"/>
      <c r="J208" s="147">
        <f>ROUND(I208*H208,2)</f>
        <v>0</v>
      </c>
      <c r="K208" s="143" t="s">
        <v>346</v>
      </c>
      <c r="L208" s="148"/>
      <c r="M208" s="149" t="s">
        <v>78</v>
      </c>
      <c r="N208" s="150" t="s">
        <v>50</v>
      </c>
      <c r="P208" s="133">
        <f>O208*H208</f>
        <v>0</v>
      </c>
      <c r="Q208" s="133">
        <v>0</v>
      </c>
      <c r="R208" s="133">
        <f>Q208*H208</f>
        <v>0</v>
      </c>
      <c r="S208" s="133">
        <v>0</v>
      </c>
      <c r="T208" s="134">
        <f>S208*H208</f>
        <v>0</v>
      </c>
      <c r="AR208" s="135" t="s">
        <v>89</v>
      </c>
      <c r="AT208" s="135" t="s">
        <v>169</v>
      </c>
      <c r="AU208" s="135" t="s">
        <v>142</v>
      </c>
      <c r="AY208" s="13" t="s">
        <v>127</v>
      </c>
      <c r="BE208" s="136">
        <f>IF(N208="základní",J208,0)</f>
        <v>0</v>
      </c>
      <c r="BF208" s="136">
        <f>IF(N208="snížená",J208,0)</f>
        <v>0</v>
      </c>
      <c r="BG208" s="136">
        <f>IF(N208="zákl. přenesená",J208,0)</f>
        <v>0</v>
      </c>
      <c r="BH208" s="136">
        <f>IF(N208="sníž. přenesená",J208,0)</f>
        <v>0</v>
      </c>
      <c r="BI208" s="136">
        <f>IF(N208="nulová",J208,0)</f>
        <v>0</v>
      </c>
      <c r="BJ208" s="13" t="s">
        <v>87</v>
      </c>
      <c r="BK208" s="136">
        <f>ROUND(I208*H208,2)</f>
        <v>0</v>
      </c>
      <c r="BL208" s="13" t="s">
        <v>87</v>
      </c>
      <c r="BM208" s="135" t="s">
        <v>456</v>
      </c>
    </row>
    <row r="209" spans="2:65" s="11" customFormat="1" ht="22.9" customHeight="1">
      <c r="B209" s="112"/>
      <c r="D209" s="113" t="s">
        <v>79</v>
      </c>
      <c r="E209" s="122" t="s">
        <v>457</v>
      </c>
      <c r="F209" s="122" t="s">
        <v>458</v>
      </c>
      <c r="I209" s="115"/>
      <c r="J209" s="123">
        <f>BK209</f>
        <v>0</v>
      </c>
      <c r="L209" s="112"/>
      <c r="M209" s="117"/>
      <c r="P209" s="118">
        <f>SUM(P210:P229)</f>
        <v>0</v>
      </c>
      <c r="R209" s="118">
        <f>SUM(R210:R229)</f>
        <v>19.221774000000003</v>
      </c>
      <c r="T209" s="119">
        <f>SUM(T210:T229)</f>
        <v>0</v>
      </c>
      <c r="AR209" s="113" t="s">
        <v>142</v>
      </c>
      <c r="AT209" s="120" t="s">
        <v>79</v>
      </c>
      <c r="AU209" s="120" t="s">
        <v>87</v>
      </c>
      <c r="AY209" s="113" t="s">
        <v>127</v>
      </c>
      <c r="BK209" s="121">
        <f>SUM(BK210:BK229)</f>
        <v>0</v>
      </c>
    </row>
    <row r="210" spans="2:65" s="1" customFormat="1" ht="24.2" customHeight="1">
      <c r="B210" s="29"/>
      <c r="C210" s="124" t="s">
        <v>459</v>
      </c>
      <c r="D210" s="124" t="s">
        <v>129</v>
      </c>
      <c r="E210" s="125" t="s">
        <v>460</v>
      </c>
      <c r="F210" s="126" t="s">
        <v>461</v>
      </c>
      <c r="G210" s="127" t="s">
        <v>322</v>
      </c>
      <c r="H210" s="128">
        <v>0.02</v>
      </c>
      <c r="I210" s="129"/>
      <c r="J210" s="130">
        <f>ROUND(I210*H210,2)</f>
        <v>0</v>
      </c>
      <c r="K210" s="126" t="s">
        <v>133</v>
      </c>
      <c r="L210" s="29"/>
      <c r="M210" s="131" t="s">
        <v>78</v>
      </c>
      <c r="N210" s="132" t="s">
        <v>50</v>
      </c>
      <c r="P210" s="133">
        <f>O210*H210</f>
        <v>0</v>
      </c>
      <c r="Q210" s="133">
        <v>8.8000000000000005E-3</v>
      </c>
      <c r="R210" s="133">
        <f>Q210*H210</f>
        <v>1.7600000000000002E-4</v>
      </c>
      <c r="S210" s="133">
        <v>0</v>
      </c>
      <c r="T210" s="134">
        <f>S210*H210</f>
        <v>0</v>
      </c>
      <c r="AR210" s="135" t="s">
        <v>87</v>
      </c>
      <c r="AT210" s="135" t="s">
        <v>129</v>
      </c>
      <c r="AU210" s="135" t="s">
        <v>89</v>
      </c>
      <c r="AY210" s="13" t="s">
        <v>127</v>
      </c>
      <c r="BE210" s="136">
        <f>IF(N210="základní",J210,0)</f>
        <v>0</v>
      </c>
      <c r="BF210" s="136">
        <f>IF(N210="snížená",J210,0)</f>
        <v>0</v>
      </c>
      <c r="BG210" s="136">
        <f>IF(N210="zákl. přenesená",J210,0)</f>
        <v>0</v>
      </c>
      <c r="BH210" s="136">
        <f>IF(N210="sníž. přenesená",J210,0)</f>
        <v>0</v>
      </c>
      <c r="BI210" s="136">
        <f>IF(N210="nulová",J210,0)</f>
        <v>0</v>
      </c>
      <c r="BJ210" s="13" t="s">
        <v>87</v>
      </c>
      <c r="BK210" s="136">
        <f>ROUND(I210*H210,2)</f>
        <v>0</v>
      </c>
      <c r="BL210" s="13" t="s">
        <v>87</v>
      </c>
      <c r="BM210" s="135" t="s">
        <v>462</v>
      </c>
    </row>
    <row r="211" spans="2:65" s="1" customFormat="1">
      <c r="B211" s="29"/>
      <c r="D211" s="137" t="s">
        <v>136</v>
      </c>
      <c r="F211" s="138" t="s">
        <v>463</v>
      </c>
      <c r="I211" s="139"/>
      <c r="L211" s="29"/>
      <c r="M211" s="140"/>
      <c r="T211" s="50"/>
      <c r="AT211" s="13" t="s">
        <v>136</v>
      </c>
      <c r="AU211" s="13" t="s">
        <v>89</v>
      </c>
    </row>
    <row r="212" spans="2:65" s="1" customFormat="1" ht="21.75" customHeight="1">
      <c r="B212" s="29"/>
      <c r="C212" s="124" t="s">
        <v>464</v>
      </c>
      <c r="D212" s="124" t="s">
        <v>129</v>
      </c>
      <c r="E212" s="125" t="s">
        <v>465</v>
      </c>
      <c r="F212" s="126" t="s">
        <v>466</v>
      </c>
      <c r="G212" s="127" t="s">
        <v>322</v>
      </c>
      <c r="H212" s="128">
        <v>0.02</v>
      </c>
      <c r="I212" s="129"/>
      <c r="J212" s="130">
        <f>ROUND(I212*H212,2)</f>
        <v>0</v>
      </c>
      <c r="K212" s="126" t="s">
        <v>133</v>
      </c>
      <c r="L212" s="29"/>
      <c r="M212" s="131" t="s">
        <v>78</v>
      </c>
      <c r="N212" s="132" t="s">
        <v>50</v>
      </c>
      <c r="P212" s="133">
        <f>O212*H212</f>
        <v>0</v>
      </c>
      <c r="Q212" s="133">
        <v>9.9000000000000008E-3</v>
      </c>
      <c r="R212" s="133">
        <f>Q212*H212</f>
        <v>1.9800000000000002E-4</v>
      </c>
      <c r="S212" s="133">
        <v>0</v>
      </c>
      <c r="T212" s="134">
        <f>S212*H212</f>
        <v>0</v>
      </c>
      <c r="AR212" s="135" t="s">
        <v>87</v>
      </c>
      <c r="AT212" s="135" t="s">
        <v>129</v>
      </c>
      <c r="AU212" s="135" t="s">
        <v>89</v>
      </c>
      <c r="AY212" s="13" t="s">
        <v>127</v>
      </c>
      <c r="BE212" s="136">
        <f>IF(N212="základní",J212,0)</f>
        <v>0</v>
      </c>
      <c r="BF212" s="136">
        <f>IF(N212="snížená",J212,0)</f>
        <v>0</v>
      </c>
      <c r="BG212" s="136">
        <f>IF(N212="zákl. přenesená",J212,0)</f>
        <v>0</v>
      </c>
      <c r="BH212" s="136">
        <f>IF(N212="sníž. přenesená",J212,0)</f>
        <v>0</v>
      </c>
      <c r="BI212" s="136">
        <f>IF(N212="nulová",J212,0)</f>
        <v>0</v>
      </c>
      <c r="BJ212" s="13" t="s">
        <v>87</v>
      </c>
      <c r="BK212" s="136">
        <f>ROUND(I212*H212,2)</f>
        <v>0</v>
      </c>
      <c r="BL212" s="13" t="s">
        <v>87</v>
      </c>
      <c r="BM212" s="135" t="s">
        <v>467</v>
      </c>
    </row>
    <row r="213" spans="2:65" s="1" customFormat="1">
      <c r="B213" s="29"/>
      <c r="D213" s="137" t="s">
        <v>136</v>
      </c>
      <c r="F213" s="138" t="s">
        <v>468</v>
      </c>
      <c r="I213" s="139"/>
      <c r="L213" s="29"/>
      <c r="M213" s="140"/>
      <c r="T213" s="50"/>
      <c r="AT213" s="13" t="s">
        <v>136</v>
      </c>
      <c r="AU213" s="13" t="s">
        <v>89</v>
      </c>
    </row>
    <row r="214" spans="2:65" s="1" customFormat="1" ht="49.15" customHeight="1">
      <c r="B214" s="29"/>
      <c r="C214" s="124" t="s">
        <v>469</v>
      </c>
      <c r="D214" s="124" t="s">
        <v>129</v>
      </c>
      <c r="E214" s="125" t="s">
        <v>470</v>
      </c>
      <c r="F214" s="126" t="s">
        <v>471</v>
      </c>
      <c r="G214" s="127" t="s">
        <v>145</v>
      </c>
      <c r="H214" s="128">
        <v>13.5</v>
      </c>
      <c r="I214" s="129"/>
      <c r="J214" s="130">
        <f>ROUND(I214*H214,2)</f>
        <v>0</v>
      </c>
      <c r="K214" s="126" t="s">
        <v>133</v>
      </c>
      <c r="L214" s="29"/>
      <c r="M214" s="131" t="s">
        <v>78</v>
      </c>
      <c r="N214" s="132" t="s">
        <v>50</v>
      </c>
      <c r="P214" s="133">
        <f>O214*H214</f>
        <v>0</v>
      </c>
      <c r="Q214" s="133">
        <v>0</v>
      </c>
      <c r="R214" s="133">
        <f>Q214*H214</f>
        <v>0</v>
      </c>
      <c r="S214" s="133">
        <v>0</v>
      </c>
      <c r="T214" s="134">
        <f>S214*H214</f>
        <v>0</v>
      </c>
      <c r="AR214" s="135" t="s">
        <v>87</v>
      </c>
      <c r="AT214" s="135" t="s">
        <v>129</v>
      </c>
      <c r="AU214" s="135" t="s">
        <v>89</v>
      </c>
      <c r="AY214" s="13" t="s">
        <v>127</v>
      </c>
      <c r="BE214" s="136">
        <f>IF(N214="základní",J214,0)</f>
        <v>0</v>
      </c>
      <c r="BF214" s="136">
        <f>IF(N214="snížená",J214,0)</f>
        <v>0</v>
      </c>
      <c r="BG214" s="136">
        <f>IF(N214="zákl. přenesená",J214,0)</f>
        <v>0</v>
      </c>
      <c r="BH214" s="136">
        <f>IF(N214="sníž. přenesená",J214,0)</f>
        <v>0</v>
      </c>
      <c r="BI214" s="136">
        <f>IF(N214="nulová",J214,0)</f>
        <v>0</v>
      </c>
      <c r="BJ214" s="13" t="s">
        <v>87</v>
      </c>
      <c r="BK214" s="136">
        <f>ROUND(I214*H214,2)</f>
        <v>0</v>
      </c>
      <c r="BL214" s="13" t="s">
        <v>87</v>
      </c>
      <c r="BM214" s="135" t="s">
        <v>472</v>
      </c>
    </row>
    <row r="215" spans="2:65" s="1" customFormat="1">
      <c r="B215" s="29"/>
      <c r="D215" s="137" t="s">
        <v>136</v>
      </c>
      <c r="F215" s="138" t="s">
        <v>473</v>
      </c>
      <c r="I215" s="139"/>
      <c r="L215" s="29"/>
      <c r="M215" s="140"/>
      <c r="T215" s="50"/>
      <c r="AT215" s="13" t="s">
        <v>136</v>
      </c>
      <c r="AU215" s="13" t="s">
        <v>89</v>
      </c>
    </row>
    <row r="216" spans="2:65" s="1" customFormat="1" ht="62.65" customHeight="1">
      <c r="B216" s="29"/>
      <c r="C216" s="124" t="s">
        <v>474</v>
      </c>
      <c r="D216" s="124" t="s">
        <v>129</v>
      </c>
      <c r="E216" s="125" t="s">
        <v>475</v>
      </c>
      <c r="F216" s="126" t="s">
        <v>476</v>
      </c>
      <c r="G216" s="127" t="s">
        <v>244</v>
      </c>
      <c r="H216" s="128">
        <v>55</v>
      </c>
      <c r="I216" s="129"/>
      <c r="J216" s="130">
        <f>ROUND(I216*H216,2)</f>
        <v>0</v>
      </c>
      <c r="K216" s="126" t="s">
        <v>133</v>
      </c>
      <c r="L216" s="29"/>
      <c r="M216" s="131" t="s">
        <v>78</v>
      </c>
      <c r="N216" s="132" t="s">
        <v>50</v>
      </c>
      <c r="P216" s="133">
        <f>O216*H216</f>
        <v>0</v>
      </c>
      <c r="Q216" s="133">
        <v>0</v>
      </c>
      <c r="R216" s="133">
        <f>Q216*H216</f>
        <v>0</v>
      </c>
      <c r="S216" s="133">
        <v>0</v>
      </c>
      <c r="T216" s="134">
        <f>S216*H216</f>
        <v>0</v>
      </c>
      <c r="AR216" s="135" t="s">
        <v>87</v>
      </c>
      <c r="AT216" s="135" t="s">
        <v>129</v>
      </c>
      <c r="AU216" s="135" t="s">
        <v>89</v>
      </c>
      <c r="AY216" s="13" t="s">
        <v>127</v>
      </c>
      <c r="BE216" s="136">
        <f>IF(N216="základní",J216,0)</f>
        <v>0</v>
      </c>
      <c r="BF216" s="136">
        <f>IF(N216="snížená",J216,0)</f>
        <v>0</v>
      </c>
      <c r="BG216" s="136">
        <f>IF(N216="zákl. přenesená",J216,0)</f>
        <v>0</v>
      </c>
      <c r="BH216" s="136">
        <f>IF(N216="sníž. přenesená",J216,0)</f>
        <v>0</v>
      </c>
      <c r="BI216" s="136">
        <f>IF(N216="nulová",J216,0)</f>
        <v>0</v>
      </c>
      <c r="BJ216" s="13" t="s">
        <v>87</v>
      </c>
      <c r="BK216" s="136">
        <f>ROUND(I216*H216,2)</f>
        <v>0</v>
      </c>
      <c r="BL216" s="13" t="s">
        <v>87</v>
      </c>
      <c r="BM216" s="135" t="s">
        <v>477</v>
      </c>
    </row>
    <row r="217" spans="2:65" s="1" customFormat="1">
      <c r="B217" s="29"/>
      <c r="D217" s="137" t="s">
        <v>136</v>
      </c>
      <c r="F217" s="138" t="s">
        <v>478</v>
      </c>
      <c r="I217" s="139"/>
      <c r="L217" s="29"/>
      <c r="M217" s="140"/>
      <c r="T217" s="50"/>
      <c r="AT217" s="13" t="s">
        <v>136</v>
      </c>
      <c r="AU217" s="13" t="s">
        <v>89</v>
      </c>
    </row>
    <row r="218" spans="2:65" s="1" customFormat="1" ht="49.15" customHeight="1">
      <c r="B218" s="29"/>
      <c r="C218" s="124" t="s">
        <v>479</v>
      </c>
      <c r="D218" s="124" t="s">
        <v>129</v>
      </c>
      <c r="E218" s="125" t="s">
        <v>480</v>
      </c>
      <c r="F218" s="126" t="s">
        <v>481</v>
      </c>
      <c r="G218" s="127" t="s">
        <v>145</v>
      </c>
      <c r="H218" s="128">
        <v>2.19</v>
      </c>
      <c r="I218" s="129"/>
      <c r="J218" s="130">
        <f>ROUND(I218*H218,2)</f>
        <v>0</v>
      </c>
      <c r="K218" s="126" t="s">
        <v>133</v>
      </c>
      <c r="L218" s="29"/>
      <c r="M218" s="131" t="s">
        <v>78</v>
      </c>
      <c r="N218" s="132" t="s">
        <v>50</v>
      </c>
      <c r="P218" s="133">
        <f>O218*H218</f>
        <v>0</v>
      </c>
      <c r="Q218" s="133">
        <v>0</v>
      </c>
      <c r="R218" s="133">
        <f>Q218*H218</f>
        <v>0</v>
      </c>
      <c r="S218" s="133">
        <v>0</v>
      </c>
      <c r="T218" s="134">
        <f>S218*H218</f>
        <v>0</v>
      </c>
      <c r="AR218" s="135" t="s">
        <v>87</v>
      </c>
      <c r="AT218" s="135" t="s">
        <v>129</v>
      </c>
      <c r="AU218" s="135" t="s">
        <v>89</v>
      </c>
      <c r="AY218" s="13" t="s">
        <v>127</v>
      </c>
      <c r="BE218" s="136">
        <f>IF(N218="základní",J218,0)</f>
        <v>0</v>
      </c>
      <c r="BF218" s="136">
        <f>IF(N218="snížená",J218,0)</f>
        <v>0</v>
      </c>
      <c r="BG218" s="136">
        <f>IF(N218="zákl. přenesená",J218,0)</f>
        <v>0</v>
      </c>
      <c r="BH218" s="136">
        <f>IF(N218="sníž. přenesená",J218,0)</f>
        <v>0</v>
      </c>
      <c r="BI218" s="136">
        <f>IF(N218="nulová",J218,0)</f>
        <v>0</v>
      </c>
      <c r="BJ218" s="13" t="s">
        <v>87</v>
      </c>
      <c r="BK218" s="136">
        <f>ROUND(I218*H218,2)</f>
        <v>0</v>
      </c>
      <c r="BL218" s="13" t="s">
        <v>87</v>
      </c>
      <c r="BM218" s="135" t="s">
        <v>482</v>
      </c>
    </row>
    <row r="219" spans="2:65" s="1" customFormat="1">
      <c r="B219" s="29"/>
      <c r="D219" s="137" t="s">
        <v>136</v>
      </c>
      <c r="F219" s="138" t="s">
        <v>483</v>
      </c>
      <c r="I219" s="139"/>
      <c r="L219" s="29"/>
      <c r="M219" s="140"/>
      <c r="T219" s="50"/>
      <c r="AT219" s="13" t="s">
        <v>136</v>
      </c>
      <c r="AU219" s="13" t="s">
        <v>89</v>
      </c>
    </row>
    <row r="220" spans="2:65" s="1" customFormat="1" ht="37.9" customHeight="1">
      <c r="B220" s="29"/>
      <c r="C220" s="124" t="s">
        <v>484</v>
      </c>
      <c r="D220" s="124" t="s">
        <v>129</v>
      </c>
      <c r="E220" s="125" t="s">
        <v>485</v>
      </c>
      <c r="F220" s="126" t="s">
        <v>486</v>
      </c>
      <c r="G220" s="127" t="s">
        <v>244</v>
      </c>
      <c r="H220" s="128">
        <v>40</v>
      </c>
      <c r="I220" s="129"/>
      <c r="J220" s="130">
        <f>ROUND(I220*H220,2)</f>
        <v>0</v>
      </c>
      <c r="K220" s="126" t="s">
        <v>133</v>
      </c>
      <c r="L220" s="29"/>
      <c r="M220" s="131" t="s">
        <v>78</v>
      </c>
      <c r="N220" s="132" t="s">
        <v>50</v>
      </c>
      <c r="P220" s="133">
        <f>O220*H220</f>
        <v>0</v>
      </c>
      <c r="Q220" s="133">
        <v>0.27015</v>
      </c>
      <c r="R220" s="133">
        <f>Q220*H220</f>
        <v>10.806000000000001</v>
      </c>
      <c r="S220" s="133">
        <v>0</v>
      </c>
      <c r="T220" s="134">
        <f>S220*H220</f>
        <v>0</v>
      </c>
      <c r="AR220" s="135" t="s">
        <v>87</v>
      </c>
      <c r="AT220" s="135" t="s">
        <v>129</v>
      </c>
      <c r="AU220" s="135" t="s">
        <v>89</v>
      </c>
      <c r="AY220" s="13" t="s">
        <v>127</v>
      </c>
      <c r="BE220" s="136">
        <f>IF(N220="základní",J220,0)</f>
        <v>0</v>
      </c>
      <c r="BF220" s="136">
        <f>IF(N220="snížená",J220,0)</f>
        <v>0</v>
      </c>
      <c r="BG220" s="136">
        <f>IF(N220="zákl. přenesená",J220,0)</f>
        <v>0</v>
      </c>
      <c r="BH220" s="136">
        <f>IF(N220="sníž. přenesená",J220,0)</f>
        <v>0</v>
      </c>
      <c r="BI220" s="136">
        <f>IF(N220="nulová",J220,0)</f>
        <v>0</v>
      </c>
      <c r="BJ220" s="13" t="s">
        <v>87</v>
      </c>
      <c r="BK220" s="136">
        <f>ROUND(I220*H220,2)</f>
        <v>0</v>
      </c>
      <c r="BL220" s="13" t="s">
        <v>87</v>
      </c>
      <c r="BM220" s="135" t="s">
        <v>487</v>
      </c>
    </row>
    <row r="221" spans="2:65" s="1" customFormat="1">
      <c r="B221" s="29"/>
      <c r="D221" s="137" t="s">
        <v>136</v>
      </c>
      <c r="F221" s="138" t="s">
        <v>488</v>
      </c>
      <c r="I221" s="139"/>
      <c r="L221" s="29"/>
      <c r="M221" s="140"/>
      <c r="T221" s="50"/>
      <c r="AT221" s="13" t="s">
        <v>136</v>
      </c>
      <c r="AU221" s="13" t="s">
        <v>89</v>
      </c>
    </row>
    <row r="222" spans="2:65" s="1" customFormat="1" ht="21.75" customHeight="1">
      <c r="B222" s="29"/>
      <c r="C222" s="141" t="s">
        <v>489</v>
      </c>
      <c r="D222" s="141" t="s">
        <v>169</v>
      </c>
      <c r="E222" s="142" t="s">
        <v>490</v>
      </c>
      <c r="F222" s="143" t="s">
        <v>491</v>
      </c>
      <c r="G222" s="144" t="s">
        <v>244</v>
      </c>
      <c r="H222" s="145">
        <v>40</v>
      </c>
      <c r="I222" s="146"/>
      <c r="J222" s="147">
        <f>ROUND(I222*H222,2)</f>
        <v>0</v>
      </c>
      <c r="K222" s="143" t="s">
        <v>133</v>
      </c>
      <c r="L222" s="148"/>
      <c r="M222" s="149" t="s">
        <v>78</v>
      </c>
      <c r="N222" s="150" t="s">
        <v>50</v>
      </c>
      <c r="P222" s="133">
        <f>O222*H222</f>
        <v>0</v>
      </c>
      <c r="Q222" s="133">
        <v>2.0000000000000002E-5</v>
      </c>
      <c r="R222" s="133">
        <f>Q222*H222</f>
        <v>8.0000000000000004E-4</v>
      </c>
      <c r="S222" s="133">
        <v>0</v>
      </c>
      <c r="T222" s="134">
        <f>S222*H222</f>
        <v>0</v>
      </c>
      <c r="AR222" s="135" t="s">
        <v>89</v>
      </c>
      <c r="AT222" s="135" t="s">
        <v>169</v>
      </c>
      <c r="AU222" s="135" t="s">
        <v>89</v>
      </c>
      <c r="AY222" s="13" t="s">
        <v>127</v>
      </c>
      <c r="BE222" s="136">
        <f>IF(N222="základní",J222,0)</f>
        <v>0</v>
      </c>
      <c r="BF222" s="136">
        <f>IF(N222="snížená",J222,0)</f>
        <v>0</v>
      </c>
      <c r="BG222" s="136">
        <f>IF(N222="zákl. přenesená",J222,0)</f>
        <v>0</v>
      </c>
      <c r="BH222" s="136">
        <f>IF(N222="sníž. přenesená",J222,0)</f>
        <v>0</v>
      </c>
      <c r="BI222" s="136">
        <f>IF(N222="nulová",J222,0)</f>
        <v>0</v>
      </c>
      <c r="BJ222" s="13" t="s">
        <v>87</v>
      </c>
      <c r="BK222" s="136">
        <f>ROUND(I222*H222,2)</f>
        <v>0</v>
      </c>
      <c r="BL222" s="13" t="s">
        <v>87</v>
      </c>
      <c r="BM222" s="135" t="s">
        <v>492</v>
      </c>
    </row>
    <row r="223" spans="2:65" s="1" customFormat="1" ht="19.5">
      <c r="B223" s="29"/>
      <c r="D223" s="151" t="s">
        <v>493</v>
      </c>
      <c r="F223" s="152" t="s">
        <v>494</v>
      </c>
      <c r="I223" s="139"/>
      <c r="L223" s="29"/>
      <c r="M223" s="140"/>
      <c r="T223" s="50"/>
      <c r="AT223" s="13" t="s">
        <v>493</v>
      </c>
      <c r="AU223" s="13" t="s">
        <v>89</v>
      </c>
    </row>
    <row r="224" spans="2:65" s="1" customFormat="1" ht="55.5" customHeight="1">
      <c r="B224" s="29"/>
      <c r="C224" s="124" t="s">
        <v>495</v>
      </c>
      <c r="D224" s="124" t="s">
        <v>129</v>
      </c>
      <c r="E224" s="125" t="s">
        <v>496</v>
      </c>
      <c r="F224" s="126" t="s">
        <v>497</v>
      </c>
      <c r="G224" s="127" t="s">
        <v>244</v>
      </c>
      <c r="H224" s="128">
        <v>55</v>
      </c>
      <c r="I224" s="129"/>
      <c r="J224" s="130">
        <f>ROUND(I224*H224,2)</f>
        <v>0</v>
      </c>
      <c r="K224" s="126" t="s">
        <v>133</v>
      </c>
      <c r="L224" s="29"/>
      <c r="M224" s="131" t="s">
        <v>78</v>
      </c>
      <c r="N224" s="132" t="s">
        <v>50</v>
      </c>
      <c r="P224" s="133">
        <f>O224*H224</f>
        <v>0</v>
      </c>
      <c r="Q224" s="133">
        <v>0</v>
      </c>
      <c r="R224" s="133">
        <f>Q224*H224</f>
        <v>0</v>
      </c>
      <c r="S224" s="133">
        <v>0</v>
      </c>
      <c r="T224" s="134">
        <f>S224*H224</f>
        <v>0</v>
      </c>
      <c r="AR224" s="135" t="s">
        <v>87</v>
      </c>
      <c r="AT224" s="135" t="s">
        <v>129</v>
      </c>
      <c r="AU224" s="135" t="s">
        <v>89</v>
      </c>
      <c r="AY224" s="13" t="s">
        <v>127</v>
      </c>
      <c r="BE224" s="136">
        <f>IF(N224="základní",J224,0)</f>
        <v>0</v>
      </c>
      <c r="BF224" s="136">
        <f>IF(N224="snížená",J224,0)</f>
        <v>0</v>
      </c>
      <c r="BG224" s="136">
        <f>IF(N224="zákl. přenesená",J224,0)</f>
        <v>0</v>
      </c>
      <c r="BH224" s="136">
        <f>IF(N224="sníž. přenesená",J224,0)</f>
        <v>0</v>
      </c>
      <c r="BI224" s="136">
        <f>IF(N224="nulová",J224,0)</f>
        <v>0</v>
      </c>
      <c r="BJ224" s="13" t="s">
        <v>87</v>
      </c>
      <c r="BK224" s="136">
        <f>ROUND(I224*H224,2)</f>
        <v>0</v>
      </c>
      <c r="BL224" s="13" t="s">
        <v>87</v>
      </c>
      <c r="BM224" s="135" t="s">
        <v>498</v>
      </c>
    </row>
    <row r="225" spans="2:65" s="1" customFormat="1">
      <c r="B225" s="29"/>
      <c r="D225" s="137" t="s">
        <v>136</v>
      </c>
      <c r="F225" s="138" t="s">
        <v>499</v>
      </c>
      <c r="I225" s="139"/>
      <c r="L225" s="29"/>
      <c r="M225" s="140"/>
      <c r="T225" s="50"/>
      <c r="AT225" s="13" t="s">
        <v>136</v>
      </c>
      <c r="AU225" s="13" t="s">
        <v>89</v>
      </c>
    </row>
    <row r="226" spans="2:65" s="1" customFormat="1" ht="49.15" customHeight="1">
      <c r="B226" s="29"/>
      <c r="C226" s="124" t="s">
        <v>500</v>
      </c>
      <c r="D226" s="124" t="s">
        <v>129</v>
      </c>
      <c r="E226" s="125" t="s">
        <v>501</v>
      </c>
      <c r="F226" s="126" t="s">
        <v>502</v>
      </c>
      <c r="G226" s="127" t="s">
        <v>255</v>
      </c>
      <c r="H226" s="128">
        <v>10</v>
      </c>
      <c r="I226" s="129"/>
      <c r="J226" s="130">
        <f>ROUND(I226*H226,2)</f>
        <v>0</v>
      </c>
      <c r="K226" s="126" t="s">
        <v>355</v>
      </c>
      <c r="L226" s="29"/>
      <c r="M226" s="131" t="s">
        <v>78</v>
      </c>
      <c r="N226" s="132" t="s">
        <v>50</v>
      </c>
      <c r="P226" s="133">
        <f>O226*H226</f>
        <v>0</v>
      </c>
      <c r="Q226" s="133">
        <v>0.84145999999999999</v>
      </c>
      <c r="R226" s="133">
        <f>Q226*H226</f>
        <v>8.4146000000000001</v>
      </c>
      <c r="S226" s="133">
        <v>0</v>
      </c>
      <c r="T226" s="134">
        <f>S226*H226</f>
        <v>0</v>
      </c>
      <c r="AR226" s="135" t="s">
        <v>87</v>
      </c>
      <c r="AT226" s="135" t="s">
        <v>129</v>
      </c>
      <c r="AU226" s="135" t="s">
        <v>89</v>
      </c>
      <c r="AY226" s="13" t="s">
        <v>127</v>
      </c>
      <c r="BE226" s="136">
        <f>IF(N226="základní",J226,0)</f>
        <v>0</v>
      </c>
      <c r="BF226" s="136">
        <f>IF(N226="snížená",J226,0)</f>
        <v>0</v>
      </c>
      <c r="BG226" s="136">
        <f>IF(N226="zákl. přenesená",J226,0)</f>
        <v>0</v>
      </c>
      <c r="BH226" s="136">
        <f>IF(N226="sníž. přenesená",J226,0)</f>
        <v>0</v>
      </c>
      <c r="BI226" s="136">
        <f>IF(N226="nulová",J226,0)</f>
        <v>0</v>
      </c>
      <c r="BJ226" s="13" t="s">
        <v>87</v>
      </c>
      <c r="BK226" s="136">
        <f>ROUND(I226*H226,2)</f>
        <v>0</v>
      </c>
      <c r="BL226" s="13" t="s">
        <v>87</v>
      </c>
      <c r="BM226" s="135" t="s">
        <v>503</v>
      </c>
    </row>
    <row r="227" spans="2:65" s="1" customFormat="1">
      <c r="B227" s="29"/>
      <c r="D227" s="137" t="s">
        <v>136</v>
      </c>
      <c r="F227" s="138" t="s">
        <v>504</v>
      </c>
      <c r="I227" s="139"/>
      <c r="L227" s="29"/>
      <c r="M227" s="140"/>
      <c r="T227" s="50"/>
      <c r="AT227" s="13" t="s">
        <v>136</v>
      </c>
      <c r="AU227" s="13" t="s">
        <v>89</v>
      </c>
    </row>
    <row r="228" spans="2:65" s="1" customFormat="1" ht="24.2" customHeight="1">
      <c r="B228" s="29"/>
      <c r="C228" s="124" t="s">
        <v>505</v>
      </c>
      <c r="D228" s="124" t="s">
        <v>129</v>
      </c>
      <c r="E228" s="125" t="s">
        <v>506</v>
      </c>
      <c r="F228" s="126" t="s">
        <v>507</v>
      </c>
      <c r="G228" s="127" t="s">
        <v>255</v>
      </c>
      <c r="H228" s="128">
        <v>23</v>
      </c>
      <c r="I228" s="129"/>
      <c r="J228" s="130">
        <f>ROUND(I228*H228,2)</f>
        <v>0</v>
      </c>
      <c r="K228" s="126" t="s">
        <v>133</v>
      </c>
      <c r="L228" s="29"/>
      <c r="M228" s="131" t="s">
        <v>78</v>
      </c>
      <c r="N228" s="132" t="s">
        <v>50</v>
      </c>
      <c r="P228" s="133">
        <f>O228*H228</f>
        <v>0</v>
      </c>
      <c r="Q228" s="133">
        <v>0</v>
      </c>
      <c r="R228" s="133">
        <f>Q228*H228</f>
        <v>0</v>
      </c>
      <c r="S228" s="133">
        <v>0</v>
      </c>
      <c r="T228" s="134">
        <f>S228*H228</f>
        <v>0</v>
      </c>
      <c r="AR228" s="135" t="s">
        <v>87</v>
      </c>
      <c r="AT228" s="135" t="s">
        <v>129</v>
      </c>
      <c r="AU228" s="135" t="s">
        <v>89</v>
      </c>
      <c r="AY228" s="13" t="s">
        <v>127</v>
      </c>
      <c r="BE228" s="136">
        <f>IF(N228="základní",J228,0)</f>
        <v>0</v>
      </c>
      <c r="BF228" s="136">
        <f>IF(N228="snížená",J228,0)</f>
        <v>0</v>
      </c>
      <c r="BG228" s="136">
        <f>IF(N228="zákl. přenesená",J228,0)</f>
        <v>0</v>
      </c>
      <c r="BH228" s="136">
        <f>IF(N228="sníž. přenesená",J228,0)</f>
        <v>0</v>
      </c>
      <c r="BI228" s="136">
        <f>IF(N228="nulová",J228,0)</f>
        <v>0</v>
      </c>
      <c r="BJ228" s="13" t="s">
        <v>87</v>
      </c>
      <c r="BK228" s="136">
        <f>ROUND(I228*H228,2)</f>
        <v>0</v>
      </c>
      <c r="BL228" s="13" t="s">
        <v>87</v>
      </c>
      <c r="BM228" s="135" t="s">
        <v>508</v>
      </c>
    </row>
    <row r="229" spans="2:65" s="1" customFormat="1">
      <c r="B229" s="29"/>
      <c r="D229" s="137" t="s">
        <v>136</v>
      </c>
      <c r="F229" s="138" t="s">
        <v>509</v>
      </c>
      <c r="I229" s="139"/>
      <c r="L229" s="29"/>
      <c r="M229" s="153"/>
      <c r="N229" s="154"/>
      <c r="O229" s="154"/>
      <c r="P229" s="154"/>
      <c r="Q229" s="154"/>
      <c r="R229" s="154"/>
      <c r="S229" s="154"/>
      <c r="T229" s="155"/>
      <c r="AT229" s="13" t="s">
        <v>136</v>
      </c>
      <c r="AU229" s="13" t="s">
        <v>89</v>
      </c>
    </row>
    <row r="230" spans="2:65" s="1" customFormat="1" ht="6.95" customHeight="1">
      <c r="B230" s="38"/>
      <c r="C230" s="39"/>
      <c r="D230" s="39"/>
      <c r="E230" s="39"/>
      <c r="F230" s="39"/>
      <c r="G230" s="39"/>
      <c r="H230" s="39"/>
      <c r="I230" s="39"/>
      <c r="J230" s="39"/>
      <c r="K230" s="39"/>
      <c r="L230" s="29"/>
    </row>
  </sheetData>
  <autoFilter ref="C90:K229" xr:uid="{00000000-0009-0000-0000-000001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100-000000000000}"/>
    <hyperlink ref="F97" r:id="rId2" xr:uid="{00000000-0004-0000-0100-000001000000}"/>
    <hyperlink ref="F99" r:id="rId3" xr:uid="{00000000-0004-0000-0100-000002000000}"/>
    <hyperlink ref="F101" r:id="rId4" xr:uid="{00000000-0004-0000-0100-000003000000}"/>
    <hyperlink ref="F103" r:id="rId5" xr:uid="{00000000-0004-0000-0100-000004000000}"/>
    <hyperlink ref="F105" r:id="rId6" xr:uid="{00000000-0004-0000-0100-000005000000}"/>
    <hyperlink ref="F107" r:id="rId7" xr:uid="{00000000-0004-0000-0100-000006000000}"/>
    <hyperlink ref="F110" r:id="rId8" xr:uid="{00000000-0004-0000-0100-000007000000}"/>
    <hyperlink ref="F112" r:id="rId9" xr:uid="{00000000-0004-0000-0100-000008000000}"/>
    <hyperlink ref="F114" r:id="rId10" xr:uid="{00000000-0004-0000-0100-000009000000}"/>
    <hyperlink ref="F117" r:id="rId11" xr:uid="{00000000-0004-0000-0100-00000A000000}"/>
    <hyperlink ref="F119" r:id="rId12" xr:uid="{00000000-0004-0000-0100-00000B000000}"/>
    <hyperlink ref="F122" r:id="rId13" xr:uid="{00000000-0004-0000-0100-00000C000000}"/>
    <hyperlink ref="F124" r:id="rId14" xr:uid="{00000000-0004-0000-0100-00000D000000}"/>
    <hyperlink ref="F127" r:id="rId15" xr:uid="{00000000-0004-0000-0100-00000E000000}"/>
    <hyperlink ref="F130" r:id="rId16" xr:uid="{00000000-0004-0000-0100-00000F000000}"/>
    <hyperlink ref="F132" r:id="rId17" xr:uid="{00000000-0004-0000-0100-000010000000}"/>
    <hyperlink ref="F135" r:id="rId18" xr:uid="{00000000-0004-0000-0100-000011000000}"/>
    <hyperlink ref="F139" r:id="rId19" xr:uid="{00000000-0004-0000-0100-000012000000}"/>
    <hyperlink ref="F142" r:id="rId20" xr:uid="{00000000-0004-0000-0100-000013000000}"/>
    <hyperlink ref="F145" r:id="rId21" xr:uid="{00000000-0004-0000-0100-000014000000}"/>
    <hyperlink ref="F148" r:id="rId22" xr:uid="{00000000-0004-0000-0100-000015000000}"/>
    <hyperlink ref="F151" r:id="rId23" xr:uid="{00000000-0004-0000-0100-000016000000}"/>
    <hyperlink ref="F153" r:id="rId24" xr:uid="{00000000-0004-0000-0100-000017000000}"/>
    <hyperlink ref="F155" r:id="rId25" xr:uid="{00000000-0004-0000-0100-000018000000}"/>
    <hyperlink ref="F161" r:id="rId26" xr:uid="{00000000-0004-0000-0100-000019000000}"/>
    <hyperlink ref="F164" r:id="rId27" xr:uid="{00000000-0004-0000-0100-00001A000000}"/>
    <hyperlink ref="F166" r:id="rId28" xr:uid="{00000000-0004-0000-0100-00001B000000}"/>
    <hyperlink ref="F168" r:id="rId29" xr:uid="{00000000-0004-0000-0100-00001C000000}"/>
    <hyperlink ref="F172" r:id="rId30" xr:uid="{00000000-0004-0000-0100-00001D000000}"/>
    <hyperlink ref="F176" r:id="rId31" xr:uid="{00000000-0004-0000-0100-00001E000000}"/>
    <hyperlink ref="F180" r:id="rId32" xr:uid="{00000000-0004-0000-0100-00001F000000}"/>
    <hyperlink ref="F184" r:id="rId33" xr:uid="{00000000-0004-0000-0100-000020000000}"/>
    <hyperlink ref="F187" r:id="rId34" xr:uid="{00000000-0004-0000-0100-000021000000}"/>
    <hyperlink ref="F189" r:id="rId35" xr:uid="{00000000-0004-0000-0100-000022000000}"/>
    <hyperlink ref="F191" r:id="rId36" xr:uid="{00000000-0004-0000-0100-000023000000}"/>
    <hyperlink ref="F195" r:id="rId37" xr:uid="{00000000-0004-0000-0100-000024000000}"/>
    <hyperlink ref="F197" r:id="rId38" xr:uid="{00000000-0004-0000-0100-000025000000}"/>
    <hyperlink ref="F202" r:id="rId39" xr:uid="{00000000-0004-0000-0100-000026000000}"/>
    <hyperlink ref="F204" r:id="rId40" xr:uid="{00000000-0004-0000-0100-000027000000}"/>
    <hyperlink ref="F211" r:id="rId41" xr:uid="{00000000-0004-0000-0100-000028000000}"/>
    <hyperlink ref="F213" r:id="rId42" xr:uid="{00000000-0004-0000-0100-000029000000}"/>
    <hyperlink ref="F215" r:id="rId43" xr:uid="{00000000-0004-0000-0100-00002A000000}"/>
    <hyperlink ref="F217" r:id="rId44" xr:uid="{00000000-0004-0000-0100-00002B000000}"/>
    <hyperlink ref="F219" r:id="rId45" xr:uid="{00000000-0004-0000-0100-00002C000000}"/>
    <hyperlink ref="F221" r:id="rId46" xr:uid="{00000000-0004-0000-0100-00002D000000}"/>
    <hyperlink ref="F225" r:id="rId47" xr:uid="{00000000-0004-0000-0100-00002E000000}"/>
    <hyperlink ref="F227" r:id="rId48" xr:uid="{00000000-0004-0000-0100-00002F000000}"/>
    <hyperlink ref="F229" r:id="rId49" xr:uid="{00000000-0004-0000-0100-000030000000}"/>
  </hyperlinks>
  <pageMargins left="0.39370078740157483" right="0.39370078740157483" top="0.39370078740157483" bottom="0.39370078740157483" header="0" footer="0"/>
  <pageSetup paperSize="9" scale="76" fitToHeight="100" orientation="portrait" r:id="rId50"/>
  <headerFooter>
    <oddFooter>&amp;CStrana &amp;P z &amp;N</oddFooter>
  </headerFooter>
  <drawing r:id="rId5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2"/>
  <sheetViews>
    <sheetView showGridLines="0" topLeftCell="A68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AT2" s="13" t="s">
        <v>93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89</v>
      </c>
    </row>
    <row r="4" spans="2:46" ht="24.95" customHeight="1">
      <c r="B4" s="16"/>
      <c r="D4" s="17" t="s">
        <v>94</v>
      </c>
      <c r="L4" s="16"/>
      <c r="M4" s="82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4" t="str">
        <f>'Rekapitulace stavby'!K6</f>
        <v>Oprava a doplnění optického kabelu v trase mezi SSZ 4.41 Bělohorská – Jedovnická a SSZ 4.16 Jedovnická – Novolíšeňská</v>
      </c>
      <c r="F7" s="195"/>
      <c r="G7" s="195"/>
      <c r="H7" s="195"/>
      <c r="L7" s="16"/>
    </row>
    <row r="8" spans="2:46" s="1" customFormat="1" ht="12" customHeight="1">
      <c r="B8" s="29"/>
      <c r="D8" s="23" t="s">
        <v>95</v>
      </c>
      <c r="L8" s="29"/>
    </row>
    <row r="9" spans="2:46" s="1" customFormat="1" ht="16.5" customHeight="1">
      <c r="B9" s="29"/>
      <c r="E9" s="166" t="s">
        <v>510</v>
      </c>
      <c r="F9" s="193"/>
      <c r="G9" s="193"/>
      <c r="H9" s="193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3" t="s">
        <v>17</v>
      </c>
      <c r="F11" s="21" t="s">
        <v>18</v>
      </c>
      <c r="I11" s="23" t="s">
        <v>19</v>
      </c>
      <c r="J11" s="21" t="s">
        <v>20</v>
      </c>
      <c r="L11" s="29"/>
    </row>
    <row r="12" spans="2:46" s="1" customFormat="1" ht="12" customHeight="1">
      <c r="B12" s="29"/>
      <c r="D12" s="23" t="s">
        <v>21</v>
      </c>
      <c r="F12" s="21" t="s">
        <v>22</v>
      </c>
      <c r="I12" s="23" t="s">
        <v>23</v>
      </c>
      <c r="J12" s="46" t="str">
        <f>'Rekapitulace stavby'!AN8</f>
        <v>12. 2. 2025</v>
      </c>
      <c r="L12" s="29"/>
    </row>
    <row r="13" spans="2:46" s="1" customFormat="1" ht="21.75" customHeight="1">
      <c r="B13" s="29"/>
      <c r="D13" s="20" t="s">
        <v>25</v>
      </c>
      <c r="F13" s="25" t="s">
        <v>26</v>
      </c>
      <c r="I13" s="20" t="s">
        <v>27</v>
      </c>
      <c r="J13" s="25" t="s">
        <v>28</v>
      </c>
      <c r="L13" s="29"/>
    </row>
    <row r="14" spans="2:46" s="1" customFormat="1" ht="12" customHeight="1">
      <c r="B14" s="29"/>
      <c r="D14" s="23" t="s">
        <v>29</v>
      </c>
      <c r="I14" s="23" t="s">
        <v>30</v>
      </c>
      <c r="J14" s="21" t="s">
        <v>31</v>
      </c>
      <c r="L14" s="29"/>
    </row>
    <row r="15" spans="2:46" s="1" customFormat="1" ht="18" customHeight="1">
      <c r="B15" s="29"/>
      <c r="E15" s="21" t="s">
        <v>32</v>
      </c>
      <c r="I15" s="23" t="s">
        <v>33</v>
      </c>
      <c r="J15" s="21" t="s">
        <v>34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3" t="s">
        <v>35</v>
      </c>
      <c r="I17" s="23" t="s">
        <v>30</v>
      </c>
      <c r="J17" s="24" t="str">
        <f>'Rekapitulace stavby'!AN13</f>
        <v>Vyplň údaj</v>
      </c>
      <c r="L17" s="29"/>
    </row>
    <row r="18" spans="2:12" s="1" customFormat="1" ht="18" customHeight="1">
      <c r="B18" s="29"/>
      <c r="E18" s="196" t="str">
        <f>'Rekapitulace stavby'!E14</f>
        <v>Vyplň údaj</v>
      </c>
      <c r="F18" s="185"/>
      <c r="G18" s="185"/>
      <c r="H18" s="185"/>
      <c r="I18" s="23" t="s">
        <v>33</v>
      </c>
      <c r="J18" s="24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3" t="s">
        <v>37</v>
      </c>
      <c r="I20" s="23" t="s">
        <v>30</v>
      </c>
      <c r="J20" s="21" t="s">
        <v>38</v>
      </c>
      <c r="L20" s="29"/>
    </row>
    <row r="21" spans="2:12" s="1" customFormat="1" ht="18" customHeight="1">
      <c r="B21" s="29"/>
      <c r="E21" s="21" t="s">
        <v>39</v>
      </c>
      <c r="I21" s="23" t="s">
        <v>33</v>
      </c>
      <c r="J21" s="21" t="s">
        <v>40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3" t="s">
        <v>42</v>
      </c>
      <c r="I23" s="23" t="s">
        <v>30</v>
      </c>
      <c r="J23" s="21" t="s">
        <v>38</v>
      </c>
      <c r="L23" s="29"/>
    </row>
    <row r="24" spans="2:12" s="1" customFormat="1" ht="18" customHeight="1">
      <c r="B24" s="29"/>
      <c r="E24" s="21" t="s">
        <v>39</v>
      </c>
      <c r="I24" s="23" t="s">
        <v>33</v>
      </c>
      <c r="J24" s="21" t="s">
        <v>40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3" t="s">
        <v>43</v>
      </c>
      <c r="L26" s="29"/>
    </row>
    <row r="27" spans="2:12" s="7" customFormat="1" ht="16.5" customHeight="1">
      <c r="B27" s="83"/>
      <c r="E27" s="189" t="s">
        <v>78</v>
      </c>
      <c r="F27" s="189"/>
      <c r="G27" s="189"/>
      <c r="H27" s="189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45</v>
      </c>
      <c r="J30" s="60">
        <f>ROUND(J82,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47</v>
      </c>
      <c r="I32" s="32" t="s">
        <v>46</v>
      </c>
      <c r="J32" s="32" t="s">
        <v>48</v>
      </c>
      <c r="L32" s="29"/>
    </row>
    <row r="33" spans="2:12" s="1" customFormat="1" ht="14.45" customHeight="1">
      <c r="B33" s="29"/>
      <c r="D33" s="49" t="s">
        <v>49</v>
      </c>
      <c r="E33" s="23" t="s">
        <v>50</v>
      </c>
      <c r="F33" s="85">
        <f>ROUND((SUM(BE82:BE91)),  2)</f>
        <v>0</v>
      </c>
      <c r="I33" s="86">
        <v>0.21</v>
      </c>
      <c r="J33" s="85">
        <f>ROUND(((SUM(BE82:BE91))*I33),  2)</f>
        <v>0</v>
      </c>
      <c r="L33" s="29"/>
    </row>
    <row r="34" spans="2:12" s="1" customFormat="1" ht="14.45" customHeight="1">
      <c r="B34" s="29"/>
      <c r="E34" s="23" t="s">
        <v>51</v>
      </c>
      <c r="F34" s="85">
        <f>ROUND((SUM(BF82:BF91)),  2)</f>
        <v>0</v>
      </c>
      <c r="I34" s="86">
        <v>0.12</v>
      </c>
      <c r="J34" s="85">
        <f>ROUND(((SUM(BF82:BF91))*I34),  2)</f>
        <v>0</v>
      </c>
      <c r="L34" s="29"/>
    </row>
    <row r="35" spans="2:12" s="1" customFormat="1" ht="14.45" hidden="1" customHeight="1">
      <c r="B35" s="29"/>
      <c r="E35" s="23" t="s">
        <v>52</v>
      </c>
      <c r="F35" s="85">
        <f>ROUND((SUM(BG82:BG91)),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3" t="s">
        <v>53</v>
      </c>
      <c r="F36" s="85">
        <f>ROUND((SUM(BH82:BH91)),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3" t="s">
        <v>54</v>
      </c>
      <c r="F37" s="85">
        <f>ROUND((SUM(BI82:BI91)),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55</v>
      </c>
      <c r="E39" s="51"/>
      <c r="F39" s="51"/>
      <c r="G39" s="89" t="s">
        <v>56</v>
      </c>
      <c r="H39" s="90" t="s">
        <v>57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7" t="s">
        <v>96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3" t="s">
        <v>16</v>
      </c>
      <c r="L47" s="29"/>
    </row>
    <row r="48" spans="2:12" s="1" customFormat="1" ht="26.25" customHeight="1">
      <c r="B48" s="29"/>
      <c r="E48" s="194" t="str">
        <f>E7</f>
        <v>Oprava a doplnění optického kabelu v trase mezi SSZ 4.41 Bělohorská – Jedovnická a SSZ 4.16 Jedovnická – Novolíšeňská</v>
      </c>
      <c r="F48" s="195"/>
      <c r="G48" s="195"/>
      <c r="H48" s="195"/>
      <c r="L48" s="29"/>
    </row>
    <row r="49" spans="2:47" s="1" customFormat="1" ht="12" customHeight="1">
      <c r="B49" s="29"/>
      <c r="C49" s="23" t="s">
        <v>95</v>
      </c>
      <c r="L49" s="29"/>
    </row>
    <row r="50" spans="2:47" s="1" customFormat="1" ht="16.5" customHeight="1">
      <c r="B50" s="29"/>
      <c r="E50" s="166" t="str">
        <f>E9</f>
        <v xml:space="preserve">VRN - Vedlejší  a ostatní náklady </v>
      </c>
      <c r="F50" s="193"/>
      <c r="G50" s="193"/>
      <c r="H50" s="193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3" t="s">
        <v>21</v>
      </c>
      <c r="F52" s="21" t="str">
        <f>F12</f>
        <v>Brno - Vinohrady, Líšeň</v>
      </c>
      <c r="I52" s="23" t="s">
        <v>23</v>
      </c>
      <c r="J52" s="46" t="str">
        <f>IF(J12="","",J12)</f>
        <v>12. 2. 2025</v>
      </c>
      <c r="L52" s="29"/>
    </row>
    <row r="53" spans="2:47" s="1" customFormat="1" ht="6.95" customHeight="1">
      <c r="B53" s="29"/>
      <c r="L53" s="29"/>
    </row>
    <row r="54" spans="2:47" s="1" customFormat="1" ht="25.7" customHeight="1">
      <c r="B54" s="29"/>
      <c r="C54" s="23" t="s">
        <v>29</v>
      </c>
      <c r="F54" s="21" t="str">
        <f>E15</f>
        <v>Brněnské komunikace, a.s.</v>
      </c>
      <c r="I54" s="23" t="s">
        <v>37</v>
      </c>
      <c r="J54" s="27" t="str">
        <f>E21</f>
        <v>PK SSZ Obrdlík, s.r.o.</v>
      </c>
      <c r="L54" s="29"/>
    </row>
    <row r="55" spans="2:47" s="1" customFormat="1" ht="25.7" customHeight="1">
      <c r="B55" s="29"/>
      <c r="C55" s="23" t="s">
        <v>35</v>
      </c>
      <c r="F55" s="21" t="str">
        <f>IF(E18="","",E18)</f>
        <v>Vyplň údaj</v>
      </c>
      <c r="I55" s="23" t="s">
        <v>42</v>
      </c>
      <c r="J55" s="27" t="str">
        <f>E24</f>
        <v>PK SSZ Obrdlík, s.r.o.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97</v>
      </c>
      <c r="D57" s="87"/>
      <c r="E57" s="87"/>
      <c r="F57" s="87"/>
      <c r="G57" s="87"/>
      <c r="H57" s="87"/>
      <c r="I57" s="87"/>
      <c r="J57" s="94" t="s">
        <v>98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77</v>
      </c>
      <c r="J59" s="60">
        <f>J82</f>
        <v>0</v>
      </c>
      <c r="L59" s="29"/>
      <c r="AU59" s="13" t="s">
        <v>99</v>
      </c>
    </row>
    <row r="60" spans="2:47" s="8" customFormat="1" ht="24.95" customHeight="1">
      <c r="B60" s="96"/>
      <c r="D60" s="97" t="s">
        <v>511</v>
      </c>
      <c r="E60" s="98"/>
      <c r="F60" s="98"/>
      <c r="G60" s="98"/>
      <c r="H60" s="98"/>
      <c r="I60" s="98"/>
      <c r="J60" s="99">
        <f>J83</f>
        <v>0</v>
      </c>
      <c r="L60" s="96"/>
    </row>
    <row r="61" spans="2:47" s="9" customFormat="1" ht="19.899999999999999" customHeight="1">
      <c r="B61" s="100"/>
      <c r="D61" s="101" t="s">
        <v>512</v>
      </c>
      <c r="E61" s="102"/>
      <c r="F61" s="102"/>
      <c r="G61" s="102"/>
      <c r="H61" s="102"/>
      <c r="I61" s="102"/>
      <c r="J61" s="103">
        <f>J84</f>
        <v>0</v>
      </c>
      <c r="L61" s="100"/>
    </row>
    <row r="62" spans="2:47" s="9" customFormat="1" ht="19.899999999999999" customHeight="1">
      <c r="B62" s="100"/>
      <c r="D62" s="101" t="s">
        <v>513</v>
      </c>
      <c r="E62" s="102"/>
      <c r="F62" s="102"/>
      <c r="G62" s="102"/>
      <c r="H62" s="102"/>
      <c r="I62" s="102"/>
      <c r="J62" s="103">
        <f>J89</f>
        <v>0</v>
      </c>
      <c r="L62" s="100"/>
    </row>
    <row r="63" spans="2:47" s="1" customFormat="1" ht="21.75" customHeight="1">
      <c r="B63" s="29"/>
      <c r="L63" s="29"/>
    </row>
    <row r="64" spans="2:47" s="1" customFormat="1" ht="6.95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29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29"/>
    </row>
    <row r="69" spans="2:12" s="1" customFormat="1" ht="24.95" customHeight="1">
      <c r="B69" s="29"/>
      <c r="C69" s="17" t="s">
        <v>112</v>
      </c>
      <c r="L69" s="29"/>
    </row>
    <row r="70" spans="2:12" s="1" customFormat="1" ht="6.95" customHeight="1">
      <c r="B70" s="29"/>
      <c r="L70" s="29"/>
    </row>
    <row r="71" spans="2:12" s="1" customFormat="1" ht="12" customHeight="1">
      <c r="B71" s="29"/>
      <c r="C71" s="23" t="s">
        <v>16</v>
      </c>
      <c r="L71" s="29"/>
    </row>
    <row r="72" spans="2:12" s="1" customFormat="1" ht="26.25" customHeight="1">
      <c r="B72" s="29"/>
      <c r="E72" s="194" t="str">
        <f>E7</f>
        <v>Oprava a doplnění optického kabelu v trase mezi SSZ 4.41 Bělohorská – Jedovnická a SSZ 4.16 Jedovnická – Novolíšeňská</v>
      </c>
      <c r="F72" s="195"/>
      <c r="G72" s="195"/>
      <c r="H72" s="195"/>
      <c r="L72" s="29"/>
    </row>
    <row r="73" spans="2:12" s="1" customFormat="1" ht="12" customHeight="1">
      <c r="B73" s="29"/>
      <c r="C73" s="23" t="s">
        <v>95</v>
      </c>
      <c r="L73" s="29"/>
    </row>
    <row r="74" spans="2:12" s="1" customFormat="1" ht="16.5" customHeight="1">
      <c r="B74" s="29"/>
      <c r="E74" s="166" t="str">
        <f>E9</f>
        <v xml:space="preserve">VRN - Vedlejší  a ostatní náklady </v>
      </c>
      <c r="F74" s="193"/>
      <c r="G74" s="193"/>
      <c r="H74" s="193"/>
      <c r="L74" s="29"/>
    </row>
    <row r="75" spans="2:12" s="1" customFormat="1" ht="6.95" customHeight="1">
      <c r="B75" s="29"/>
      <c r="L75" s="29"/>
    </row>
    <row r="76" spans="2:12" s="1" customFormat="1" ht="12" customHeight="1">
      <c r="B76" s="29"/>
      <c r="C76" s="23" t="s">
        <v>21</v>
      </c>
      <c r="F76" s="21" t="str">
        <f>F12</f>
        <v>Brno - Vinohrady, Líšeň</v>
      </c>
      <c r="I76" s="23" t="s">
        <v>23</v>
      </c>
      <c r="J76" s="46" t="str">
        <f>IF(J12="","",J12)</f>
        <v>12. 2. 2025</v>
      </c>
      <c r="L76" s="29"/>
    </row>
    <row r="77" spans="2:12" s="1" customFormat="1" ht="6.95" customHeight="1">
      <c r="B77" s="29"/>
      <c r="L77" s="29"/>
    </row>
    <row r="78" spans="2:12" s="1" customFormat="1" ht="25.7" customHeight="1">
      <c r="B78" s="29"/>
      <c r="C78" s="23" t="s">
        <v>29</v>
      </c>
      <c r="F78" s="21" t="str">
        <f>E15</f>
        <v>Brněnské komunikace, a.s.</v>
      </c>
      <c r="I78" s="23" t="s">
        <v>37</v>
      </c>
      <c r="J78" s="27" t="str">
        <f>E21</f>
        <v>PK SSZ Obrdlík, s.r.o.</v>
      </c>
      <c r="L78" s="29"/>
    </row>
    <row r="79" spans="2:12" s="1" customFormat="1" ht="25.7" customHeight="1">
      <c r="B79" s="29"/>
      <c r="C79" s="23" t="s">
        <v>35</v>
      </c>
      <c r="F79" s="21" t="str">
        <f>IF(E18="","",E18)</f>
        <v>Vyplň údaj</v>
      </c>
      <c r="I79" s="23" t="s">
        <v>42</v>
      </c>
      <c r="J79" s="27" t="str">
        <f>E24</f>
        <v>PK SSZ Obrdlík, s.r.o.</v>
      </c>
      <c r="L79" s="29"/>
    </row>
    <row r="80" spans="2:12" s="1" customFormat="1" ht="10.35" customHeight="1">
      <c r="B80" s="29"/>
      <c r="L80" s="29"/>
    </row>
    <row r="81" spans="2:65" s="10" customFormat="1" ht="29.25" customHeight="1">
      <c r="B81" s="104"/>
      <c r="C81" s="105" t="s">
        <v>113</v>
      </c>
      <c r="D81" s="106" t="s">
        <v>64</v>
      </c>
      <c r="E81" s="106" t="s">
        <v>60</v>
      </c>
      <c r="F81" s="106" t="s">
        <v>61</v>
      </c>
      <c r="G81" s="106" t="s">
        <v>114</v>
      </c>
      <c r="H81" s="106" t="s">
        <v>115</v>
      </c>
      <c r="I81" s="106" t="s">
        <v>116</v>
      </c>
      <c r="J81" s="106" t="s">
        <v>98</v>
      </c>
      <c r="K81" s="107" t="s">
        <v>117</v>
      </c>
      <c r="L81" s="104"/>
      <c r="M81" s="53" t="s">
        <v>78</v>
      </c>
      <c r="N81" s="54" t="s">
        <v>49</v>
      </c>
      <c r="O81" s="54" t="s">
        <v>118</v>
      </c>
      <c r="P81" s="54" t="s">
        <v>119</v>
      </c>
      <c r="Q81" s="54" t="s">
        <v>120</v>
      </c>
      <c r="R81" s="54" t="s">
        <v>121</v>
      </c>
      <c r="S81" s="54" t="s">
        <v>122</v>
      </c>
      <c r="T81" s="55" t="s">
        <v>123</v>
      </c>
    </row>
    <row r="82" spans="2:65" s="1" customFormat="1" ht="22.9" customHeight="1">
      <c r="B82" s="29"/>
      <c r="C82" s="58" t="s">
        <v>124</v>
      </c>
      <c r="J82" s="108">
        <f>BK82</f>
        <v>0</v>
      </c>
      <c r="L82" s="29"/>
      <c r="M82" s="56"/>
      <c r="N82" s="47"/>
      <c r="O82" s="47"/>
      <c r="P82" s="109">
        <f>P83</f>
        <v>0</v>
      </c>
      <c r="Q82" s="47"/>
      <c r="R82" s="109">
        <f>R83</f>
        <v>0</v>
      </c>
      <c r="S82" s="47"/>
      <c r="T82" s="110">
        <f>T83</f>
        <v>0</v>
      </c>
      <c r="AT82" s="13" t="s">
        <v>79</v>
      </c>
      <c r="AU82" s="13" t="s">
        <v>99</v>
      </c>
      <c r="BK82" s="111">
        <f>BK83</f>
        <v>0</v>
      </c>
    </row>
    <row r="83" spans="2:65" s="11" customFormat="1" ht="25.9" customHeight="1">
      <c r="B83" s="112"/>
      <c r="D83" s="113" t="s">
        <v>79</v>
      </c>
      <c r="E83" s="114" t="s">
        <v>90</v>
      </c>
      <c r="F83" s="114" t="s">
        <v>514</v>
      </c>
      <c r="I83" s="115"/>
      <c r="J83" s="116">
        <f>BK83</f>
        <v>0</v>
      </c>
      <c r="L83" s="112"/>
      <c r="M83" s="117"/>
      <c r="P83" s="118">
        <f>P84+P89</f>
        <v>0</v>
      </c>
      <c r="R83" s="118">
        <f>R84+R89</f>
        <v>0</v>
      </c>
      <c r="T83" s="119">
        <f>T84+T89</f>
        <v>0</v>
      </c>
      <c r="AR83" s="113" t="s">
        <v>153</v>
      </c>
      <c r="AT83" s="120" t="s">
        <v>79</v>
      </c>
      <c r="AU83" s="120" t="s">
        <v>80</v>
      </c>
      <c r="AY83" s="113" t="s">
        <v>127</v>
      </c>
      <c r="BK83" s="121">
        <f>BK84+BK89</f>
        <v>0</v>
      </c>
    </row>
    <row r="84" spans="2:65" s="11" customFormat="1" ht="22.9" customHeight="1">
      <c r="B84" s="112"/>
      <c r="D84" s="113" t="s">
        <v>79</v>
      </c>
      <c r="E84" s="122" t="s">
        <v>515</v>
      </c>
      <c r="F84" s="122" t="s">
        <v>516</v>
      </c>
      <c r="I84" s="115"/>
      <c r="J84" s="123">
        <f>BK84</f>
        <v>0</v>
      </c>
      <c r="L84" s="112"/>
      <c r="M84" s="117"/>
      <c r="P84" s="118">
        <f>SUM(P85:P88)</f>
        <v>0</v>
      </c>
      <c r="R84" s="118">
        <f>SUM(R85:R88)</f>
        <v>0</v>
      </c>
      <c r="T84" s="119">
        <f>SUM(T85:T88)</f>
        <v>0</v>
      </c>
      <c r="AR84" s="113" t="s">
        <v>153</v>
      </c>
      <c r="AT84" s="120" t="s">
        <v>79</v>
      </c>
      <c r="AU84" s="120" t="s">
        <v>87</v>
      </c>
      <c r="AY84" s="113" t="s">
        <v>127</v>
      </c>
      <c r="BK84" s="121">
        <f>SUM(BK85:BK88)</f>
        <v>0</v>
      </c>
    </row>
    <row r="85" spans="2:65" s="1" customFormat="1" ht="24.2" customHeight="1">
      <c r="B85" s="29"/>
      <c r="C85" s="124" t="s">
        <v>87</v>
      </c>
      <c r="D85" s="124" t="s">
        <v>129</v>
      </c>
      <c r="E85" s="125" t="s">
        <v>517</v>
      </c>
      <c r="F85" s="126" t="s">
        <v>518</v>
      </c>
      <c r="G85" s="127" t="s">
        <v>255</v>
      </c>
      <c r="H85" s="128">
        <v>1</v>
      </c>
      <c r="I85" s="129"/>
      <c r="J85" s="130">
        <f>ROUND(I85*H85,2)</f>
        <v>0</v>
      </c>
      <c r="K85" s="126" t="s">
        <v>355</v>
      </c>
      <c r="L85" s="29"/>
      <c r="M85" s="131" t="s">
        <v>78</v>
      </c>
      <c r="N85" s="132" t="s">
        <v>50</v>
      </c>
      <c r="P85" s="133">
        <f>O85*H85</f>
        <v>0</v>
      </c>
      <c r="Q85" s="133">
        <v>0</v>
      </c>
      <c r="R85" s="133">
        <f>Q85*H85</f>
        <v>0</v>
      </c>
      <c r="S85" s="133">
        <v>0</v>
      </c>
      <c r="T85" s="134">
        <f>S85*H85</f>
        <v>0</v>
      </c>
      <c r="AR85" s="135" t="s">
        <v>519</v>
      </c>
      <c r="AT85" s="135" t="s">
        <v>129</v>
      </c>
      <c r="AU85" s="135" t="s">
        <v>89</v>
      </c>
      <c r="AY85" s="13" t="s">
        <v>127</v>
      </c>
      <c r="BE85" s="136">
        <f>IF(N85="základní",J85,0)</f>
        <v>0</v>
      </c>
      <c r="BF85" s="136">
        <f>IF(N85="snížená",J85,0)</f>
        <v>0</v>
      </c>
      <c r="BG85" s="136">
        <f>IF(N85="zákl. přenesená",J85,0)</f>
        <v>0</v>
      </c>
      <c r="BH85" s="136">
        <f>IF(N85="sníž. přenesená",J85,0)</f>
        <v>0</v>
      </c>
      <c r="BI85" s="136">
        <f>IF(N85="nulová",J85,0)</f>
        <v>0</v>
      </c>
      <c r="BJ85" s="13" t="s">
        <v>87</v>
      </c>
      <c r="BK85" s="136">
        <f>ROUND(I85*H85,2)</f>
        <v>0</v>
      </c>
      <c r="BL85" s="13" t="s">
        <v>519</v>
      </c>
      <c r="BM85" s="135" t="s">
        <v>520</v>
      </c>
    </row>
    <row r="86" spans="2:65" s="1" customFormat="1">
      <c r="B86" s="29"/>
      <c r="D86" s="137" t="s">
        <v>136</v>
      </c>
      <c r="F86" s="138" t="s">
        <v>521</v>
      </c>
      <c r="I86" s="139"/>
      <c r="L86" s="29"/>
      <c r="M86" s="140"/>
      <c r="T86" s="50"/>
      <c r="AT86" s="13" t="s">
        <v>136</v>
      </c>
      <c r="AU86" s="13" t="s">
        <v>89</v>
      </c>
    </row>
    <row r="87" spans="2:65" s="1" customFormat="1" ht="24.2" customHeight="1">
      <c r="B87" s="29"/>
      <c r="C87" s="124" t="s">
        <v>89</v>
      </c>
      <c r="D87" s="124" t="s">
        <v>129</v>
      </c>
      <c r="E87" s="125" t="s">
        <v>522</v>
      </c>
      <c r="F87" s="126" t="s">
        <v>523</v>
      </c>
      <c r="G87" s="127" t="s">
        <v>255</v>
      </c>
      <c r="H87" s="128">
        <v>1</v>
      </c>
      <c r="I87" s="129"/>
      <c r="J87" s="130">
        <f>ROUND(I87*H87,2)</f>
        <v>0</v>
      </c>
      <c r="K87" s="126" t="s">
        <v>355</v>
      </c>
      <c r="L87" s="29"/>
      <c r="M87" s="131" t="s">
        <v>78</v>
      </c>
      <c r="N87" s="132" t="s">
        <v>50</v>
      </c>
      <c r="P87" s="133">
        <f>O87*H87</f>
        <v>0</v>
      </c>
      <c r="Q87" s="133">
        <v>0</v>
      </c>
      <c r="R87" s="133">
        <f>Q87*H87</f>
        <v>0</v>
      </c>
      <c r="S87" s="133">
        <v>0</v>
      </c>
      <c r="T87" s="134">
        <f>S87*H87</f>
        <v>0</v>
      </c>
      <c r="AR87" s="135" t="s">
        <v>519</v>
      </c>
      <c r="AT87" s="135" t="s">
        <v>129</v>
      </c>
      <c r="AU87" s="135" t="s">
        <v>89</v>
      </c>
      <c r="AY87" s="13" t="s">
        <v>127</v>
      </c>
      <c r="BE87" s="136">
        <f>IF(N87="základní",J87,0)</f>
        <v>0</v>
      </c>
      <c r="BF87" s="136">
        <f>IF(N87="snížená",J87,0)</f>
        <v>0</v>
      </c>
      <c r="BG87" s="136">
        <f>IF(N87="zákl. přenesená",J87,0)</f>
        <v>0</v>
      </c>
      <c r="BH87" s="136">
        <f>IF(N87="sníž. přenesená",J87,0)</f>
        <v>0</v>
      </c>
      <c r="BI87" s="136">
        <f>IF(N87="nulová",J87,0)</f>
        <v>0</v>
      </c>
      <c r="BJ87" s="13" t="s">
        <v>87</v>
      </c>
      <c r="BK87" s="136">
        <f>ROUND(I87*H87,2)</f>
        <v>0</v>
      </c>
      <c r="BL87" s="13" t="s">
        <v>519</v>
      </c>
      <c r="BM87" s="135" t="s">
        <v>524</v>
      </c>
    </row>
    <row r="88" spans="2:65" s="1" customFormat="1">
      <c r="B88" s="29"/>
      <c r="D88" s="137" t="s">
        <v>136</v>
      </c>
      <c r="F88" s="138" t="s">
        <v>525</v>
      </c>
      <c r="I88" s="139"/>
      <c r="L88" s="29"/>
      <c r="M88" s="140"/>
      <c r="T88" s="50"/>
      <c r="AT88" s="13" t="s">
        <v>136</v>
      </c>
      <c r="AU88" s="13" t="s">
        <v>89</v>
      </c>
    </row>
    <row r="89" spans="2:65" s="11" customFormat="1" ht="22.9" customHeight="1">
      <c r="B89" s="112"/>
      <c r="D89" s="113" t="s">
        <v>79</v>
      </c>
      <c r="E89" s="122" t="s">
        <v>526</v>
      </c>
      <c r="F89" s="122" t="s">
        <v>527</v>
      </c>
      <c r="I89" s="115"/>
      <c r="J89" s="123">
        <f>BK89</f>
        <v>0</v>
      </c>
      <c r="L89" s="112"/>
      <c r="M89" s="117"/>
      <c r="P89" s="118">
        <f>SUM(P90:P91)</f>
        <v>0</v>
      </c>
      <c r="R89" s="118">
        <f>SUM(R90:R91)</f>
        <v>0</v>
      </c>
      <c r="T89" s="119">
        <f>SUM(T90:T91)</f>
        <v>0</v>
      </c>
      <c r="AR89" s="113" t="s">
        <v>153</v>
      </c>
      <c r="AT89" s="120" t="s">
        <v>79</v>
      </c>
      <c r="AU89" s="120" t="s">
        <v>87</v>
      </c>
      <c r="AY89" s="113" t="s">
        <v>127</v>
      </c>
      <c r="BK89" s="121">
        <f>SUM(BK90:BK91)</f>
        <v>0</v>
      </c>
    </row>
    <row r="90" spans="2:65" s="1" customFormat="1" ht="16.5" customHeight="1">
      <c r="B90" s="29"/>
      <c r="C90" s="124" t="s">
        <v>142</v>
      </c>
      <c r="D90" s="124" t="s">
        <v>129</v>
      </c>
      <c r="E90" s="125" t="s">
        <v>528</v>
      </c>
      <c r="F90" s="126" t="s">
        <v>529</v>
      </c>
      <c r="G90" s="127" t="s">
        <v>255</v>
      </c>
      <c r="H90" s="128">
        <v>1</v>
      </c>
      <c r="I90" s="129"/>
      <c r="J90" s="130">
        <f>ROUND(I90*H90,2)</f>
        <v>0</v>
      </c>
      <c r="K90" s="126" t="s">
        <v>355</v>
      </c>
      <c r="L90" s="29"/>
      <c r="M90" s="131" t="s">
        <v>78</v>
      </c>
      <c r="N90" s="132" t="s">
        <v>50</v>
      </c>
      <c r="P90" s="133">
        <f>O90*H90</f>
        <v>0</v>
      </c>
      <c r="Q90" s="133">
        <v>0</v>
      </c>
      <c r="R90" s="133">
        <f>Q90*H90</f>
        <v>0</v>
      </c>
      <c r="S90" s="133">
        <v>0</v>
      </c>
      <c r="T90" s="134">
        <f>S90*H90</f>
        <v>0</v>
      </c>
      <c r="AR90" s="135" t="s">
        <v>519</v>
      </c>
      <c r="AT90" s="135" t="s">
        <v>129</v>
      </c>
      <c r="AU90" s="135" t="s">
        <v>89</v>
      </c>
      <c r="AY90" s="13" t="s">
        <v>127</v>
      </c>
      <c r="BE90" s="136">
        <f>IF(N90="základní",J90,0)</f>
        <v>0</v>
      </c>
      <c r="BF90" s="136">
        <f>IF(N90="snížená",J90,0)</f>
        <v>0</v>
      </c>
      <c r="BG90" s="136">
        <f>IF(N90="zákl. přenesená",J90,0)</f>
        <v>0</v>
      </c>
      <c r="BH90" s="136">
        <f>IF(N90="sníž. přenesená",J90,0)</f>
        <v>0</v>
      </c>
      <c r="BI90" s="136">
        <f>IF(N90="nulová",J90,0)</f>
        <v>0</v>
      </c>
      <c r="BJ90" s="13" t="s">
        <v>87</v>
      </c>
      <c r="BK90" s="136">
        <f>ROUND(I90*H90,2)</f>
        <v>0</v>
      </c>
      <c r="BL90" s="13" t="s">
        <v>519</v>
      </c>
      <c r="BM90" s="135" t="s">
        <v>530</v>
      </c>
    </row>
    <row r="91" spans="2:65" s="1" customFormat="1">
      <c r="B91" s="29"/>
      <c r="D91" s="137" t="s">
        <v>136</v>
      </c>
      <c r="F91" s="138" t="s">
        <v>531</v>
      </c>
      <c r="I91" s="139"/>
      <c r="L91" s="29"/>
      <c r="M91" s="153"/>
      <c r="N91" s="154"/>
      <c r="O91" s="154"/>
      <c r="P91" s="154"/>
      <c r="Q91" s="154"/>
      <c r="R91" s="154"/>
      <c r="S91" s="154"/>
      <c r="T91" s="155"/>
      <c r="AT91" s="13" t="s">
        <v>136</v>
      </c>
      <c r="AU91" s="13" t="s">
        <v>89</v>
      </c>
    </row>
    <row r="92" spans="2:65" s="1" customFormat="1" ht="6.95" customHeight="1"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29"/>
    </row>
  </sheetData>
  <autoFilter ref="C81:K91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200-000000000000}"/>
    <hyperlink ref="F88" r:id="rId2" xr:uid="{00000000-0004-0000-0200-000001000000}"/>
    <hyperlink ref="F91" r:id="rId3" xr:uid="{00000000-0004-0000-0200-000002000000}"/>
  </hyperlinks>
  <pageMargins left="0.39370078740157483" right="0.39370078740157483" top="0.39370078740157483" bottom="0.39370078740157483" header="0" footer="0"/>
  <pageSetup paperSize="9" scale="76" fitToHeight="100" orientation="portrait" r:id="rId4"/>
  <headerFooter>
    <oddFooter>&amp;CStrana &amp;P z &amp;N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PS463 - Doplnění optickéh...</vt:lpstr>
      <vt:lpstr>VRN - Vedlejší  a ostatní...</vt:lpstr>
      <vt:lpstr>'PS463 - Doplnění optickéh...'!Názvy_tisku</vt:lpstr>
      <vt:lpstr>'Rekapitulace stavby'!Názvy_tisku</vt:lpstr>
      <vt:lpstr>'VRN - Vedlejší  a ostatní...'!Názvy_tisku</vt:lpstr>
      <vt:lpstr>'PS463 - Doplnění optickéh...'!Oblast_tisku</vt:lpstr>
      <vt:lpstr>'Rekapitulace stavby'!Oblast_tisku</vt:lpstr>
      <vt:lpstr>'VRN - Vedlejší 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Luděk Obrdlík</dc:creator>
  <cp:lastModifiedBy>Střítecký Oldřich, Ing.</cp:lastModifiedBy>
  <dcterms:created xsi:type="dcterms:W3CDTF">2025-02-16T09:43:43Z</dcterms:created>
  <dcterms:modified xsi:type="dcterms:W3CDTF">2025-02-25T11:54:05Z</dcterms:modified>
</cp:coreProperties>
</file>